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0730" windowHeight="10050" tabRatio="640"/>
  </bookViews>
  <sheets>
    <sheet name="Niagara1" sheetId="1" r:id="rId1"/>
    <sheet name="Niagara2" sheetId="4" r:id="rId2"/>
    <sheet name="Niagara Cup" sheetId="7" r:id="rId3"/>
    <sheet name="Cup Points" sheetId="2" r:id="rId4"/>
  </sheets>
  <calcPr calcId="145621"/>
</workbook>
</file>

<file path=xl/calcChain.xml><?xml version="1.0" encoding="utf-8"?>
<calcChain xmlns="http://schemas.openxmlformats.org/spreadsheetml/2006/main">
  <c r="P11" i="1" l="1"/>
  <c r="H14" i="1"/>
  <c r="V23" i="1"/>
  <c r="M22" i="7" l="1"/>
  <c r="L22" i="7"/>
  <c r="K22" i="7"/>
  <c r="J22" i="7"/>
  <c r="P24" i="1"/>
  <c r="H24" i="1"/>
  <c r="V24" i="1" l="1"/>
  <c r="H19" i="4"/>
  <c r="H13" i="4"/>
  <c r="P11" i="4"/>
  <c r="H11" i="4"/>
  <c r="H10" i="4"/>
  <c r="V11" i="4" l="1"/>
  <c r="P30" i="4"/>
  <c r="H30" i="4"/>
  <c r="V30" i="4" s="1"/>
  <c r="H29" i="4"/>
  <c r="P10" i="4"/>
  <c r="V10" i="4" s="1"/>
  <c r="P29" i="4"/>
  <c r="P9" i="4"/>
  <c r="H9" i="4"/>
  <c r="P19" i="4"/>
  <c r="V19" i="4" s="1"/>
  <c r="P24" i="4"/>
  <c r="H24" i="4"/>
  <c r="P28" i="4"/>
  <c r="H28" i="4"/>
  <c r="P13" i="4"/>
  <c r="V13" i="4" s="1"/>
  <c r="P18" i="4"/>
  <c r="H18" i="4"/>
  <c r="P8" i="4"/>
  <c r="H8" i="4"/>
  <c r="P4" i="4"/>
  <c r="H4" i="4"/>
  <c r="V4" i="4" s="1"/>
  <c r="P27" i="4"/>
  <c r="H27" i="4"/>
  <c r="V29" i="4" l="1"/>
  <c r="V28" i="4"/>
  <c r="V9" i="4"/>
  <c r="V24" i="4"/>
  <c r="V18" i="4"/>
  <c r="V8" i="4"/>
  <c r="V27" i="4"/>
  <c r="H5" i="1"/>
  <c r="B35" i="1" l="1"/>
  <c r="B33" i="4"/>
  <c r="P3" i="1" l="1"/>
  <c r="F10" i="2"/>
  <c r="F11" i="2" s="1"/>
  <c r="F12" i="2" s="1"/>
  <c r="F13" i="2" s="1"/>
  <c r="F14" i="2" s="1"/>
  <c r="F15" i="2" s="1"/>
  <c r="H7" i="4" l="1"/>
  <c r="P7" i="4" l="1"/>
  <c r="P5" i="1" l="1"/>
  <c r="T33" i="4" l="1"/>
  <c r="S33" i="4"/>
  <c r="O33" i="4"/>
  <c r="L33" i="4"/>
  <c r="K33" i="4"/>
  <c r="G33" i="4"/>
  <c r="P31" i="4"/>
  <c r="H31" i="4"/>
  <c r="P26" i="4"/>
  <c r="H26" i="4"/>
  <c r="P25" i="4"/>
  <c r="H25" i="4"/>
  <c r="P23" i="4"/>
  <c r="H23" i="4"/>
  <c r="P22" i="4"/>
  <c r="H22" i="4"/>
  <c r="P21" i="4" l="1"/>
  <c r="H21" i="4"/>
  <c r="P20" i="4"/>
  <c r="H20" i="4"/>
  <c r="P17" i="4"/>
  <c r="H17" i="4"/>
  <c r="P16" i="4"/>
  <c r="H16" i="4"/>
  <c r="P15" i="4"/>
  <c r="H15" i="4"/>
  <c r="P14" i="4"/>
  <c r="H14" i="4"/>
  <c r="P12" i="4"/>
  <c r="H12" i="4"/>
  <c r="V20" i="4" l="1"/>
  <c r="V7" i="4"/>
  <c r="P6" i="4"/>
  <c r="H6" i="4"/>
  <c r="P5" i="4"/>
  <c r="H5" i="4"/>
  <c r="P3" i="4"/>
  <c r="H3" i="4"/>
  <c r="T35" i="1"/>
  <c r="S35" i="1"/>
  <c r="O35" i="1"/>
  <c r="L35" i="1"/>
  <c r="K35" i="1"/>
  <c r="G35" i="1"/>
  <c r="P33" i="1"/>
  <c r="P32" i="1"/>
  <c r="H32" i="1"/>
  <c r="P31" i="1"/>
  <c r="H31" i="1"/>
  <c r="P30" i="1"/>
  <c r="H30" i="1"/>
  <c r="P29" i="1"/>
  <c r="H29" i="1"/>
  <c r="P28" i="1"/>
  <c r="H28" i="1"/>
  <c r="P27" i="1"/>
  <c r="H27" i="1"/>
  <c r="P26" i="1"/>
  <c r="H26" i="1"/>
  <c r="P25" i="1"/>
  <c r="H25" i="1"/>
  <c r="P23" i="1"/>
  <c r="H23" i="1"/>
  <c r="P22" i="1"/>
  <c r="H22" i="1"/>
  <c r="P21" i="1"/>
  <c r="H21" i="1"/>
  <c r="P20" i="1"/>
  <c r="H20" i="1"/>
  <c r="P19" i="1"/>
  <c r="H19" i="1"/>
  <c r="P18" i="1"/>
  <c r="H18" i="1"/>
  <c r="P17" i="1"/>
  <c r="H17" i="1"/>
  <c r="P16" i="1"/>
  <c r="H16" i="1"/>
  <c r="P15" i="1"/>
  <c r="H15" i="1"/>
  <c r="P14" i="1"/>
  <c r="P13" i="1"/>
  <c r="H13" i="1"/>
  <c r="P12" i="1"/>
  <c r="H12" i="1"/>
  <c r="H11" i="1"/>
  <c r="P10" i="1"/>
  <c r="H10" i="1"/>
  <c r="P9" i="1"/>
  <c r="H9" i="1"/>
  <c r="Q30" i="4" l="1"/>
  <c r="R30" i="4" s="1"/>
  <c r="Q11" i="4"/>
  <c r="R11" i="4" s="1"/>
  <c r="I11" i="4"/>
  <c r="J11" i="4" s="1"/>
  <c r="I30" i="4"/>
  <c r="J30" i="4" s="1"/>
  <c r="Q13" i="4"/>
  <c r="R13" i="4" s="1"/>
  <c r="K13" i="7" s="1"/>
  <c r="Q8" i="4"/>
  <c r="R8" i="4" s="1"/>
  <c r="K9" i="7" s="1"/>
  <c r="Q19" i="4"/>
  <c r="R19" i="4" s="1"/>
  <c r="K19" i="7" s="1"/>
  <c r="Q4" i="4"/>
  <c r="R4" i="4" s="1"/>
  <c r="K5" i="7" s="1"/>
  <c r="Q29" i="4"/>
  <c r="R29" i="4" s="1"/>
  <c r="K27" i="7" s="1"/>
  <c r="Q24" i="4"/>
  <c r="R24" i="4" s="1"/>
  <c r="K23" i="7" s="1"/>
  <c r="Q27" i="4"/>
  <c r="R27" i="4" s="1"/>
  <c r="Q10" i="4"/>
  <c r="R10" i="4" s="1"/>
  <c r="K11" i="7" s="1"/>
  <c r="Q9" i="4"/>
  <c r="R9" i="4" s="1"/>
  <c r="K10" i="7" s="1"/>
  <c r="Q28" i="4"/>
  <c r="R28" i="4" s="1"/>
  <c r="K26" i="7" s="1"/>
  <c r="Q18" i="4"/>
  <c r="R18" i="4" s="1"/>
  <c r="K18" i="7" s="1"/>
  <c r="I10" i="4"/>
  <c r="J10" i="4" s="1"/>
  <c r="J11" i="7" s="1"/>
  <c r="I29" i="4"/>
  <c r="J29" i="4" s="1"/>
  <c r="J27" i="7" s="1"/>
  <c r="I9" i="4"/>
  <c r="J9" i="4" s="1"/>
  <c r="J10" i="7" s="1"/>
  <c r="I24" i="4"/>
  <c r="J24" i="4" s="1"/>
  <c r="J23" i="7" s="1"/>
  <c r="I19" i="4"/>
  <c r="J19" i="4" s="1"/>
  <c r="J19" i="7" s="1"/>
  <c r="I28" i="4"/>
  <c r="J28" i="4" s="1"/>
  <c r="J26" i="7" s="1"/>
  <c r="I13" i="4"/>
  <c r="J13" i="4" s="1"/>
  <c r="J13" i="7" s="1"/>
  <c r="I18" i="4"/>
  <c r="J18" i="4" s="1"/>
  <c r="J18" i="7" s="1"/>
  <c r="I4" i="4"/>
  <c r="J4" i="4" s="1"/>
  <c r="J5" i="7" s="1"/>
  <c r="I27" i="4"/>
  <c r="J27" i="4" s="1"/>
  <c r="I8" i="4"/>
  <c r="J8" i="4" s="1"/>
  <c r="J9" i="7" s="1"/>
  <c r="V15" i="1"/>
  <c r="V22" i="1"/>
  <c r="V17" i="1"/>
  <c r="Q20" i="4"/>
  <c r="R20" i="4" s="1"/>
  <c r="Q6" i="4"/>
  <c r="R6" i="4" s="1"/>
  <c r="Q5" i="4"/>
  <c r="R5" i="4" s="1"/>
  <c r="Q7" i="4"/>
  <c r="R7" i="4" s="1"/>
  <c r="V33" i="1"/>
  <c r="I17" i="4"/>
  <c r="J17" i="4" s="1"/>
  <c r="Q15" i="4"/>
  <c r="R15" i="4" s="1"/>
  <c r="K15" i="7" s="1"/>
  <c r="I5" i="4"/>
  <c r="J5" i="4" s="1"/>
  <c r="I6" i="4"/>
  <c r="J6" i="4" s="1"/>
  <c r="V28" i="1"/>
  <c r="V29" i="1"/>
  <c r="V25" i="1"/>
  <c r="V10" i="1"/>
  <c r="V21" i="1"/>
  <c r="V13" i="1"/>
  <c r="V19" i="1"/>
  <c r="V9" i="1"/>
  <c r="V11" i="1"/>
  <c r="V32" i="1"/>
  <c r="Q3" i="4"/>
  <c r="R3" i="4" s="1"/>
  <c r="I12" i="4"/>
  <c r="J12" i="4" s="1"/>
  <c r="H33" i="4"/>
  <c r="I26" i="4"/>
  <c r="J26" i="4" s="1"/>
  <c r="I25" i="4"/>
  <c r="J25" i="4" s="1"/>
  <c r="I23" i="4"/>
  <c r="J23" i="4" s="1"/>
  <c r="I31" i="4"/>
  <c r="J31" i="4" s="1"/>
  <c r="I22" i="4"/>
  <c r="J22" i="4" s="1"/>
  <c r="I16" i="4"/>
  <c r="J16" i="4" s="1"/>
  <c r="I15" i="4"/>
  <c r="J15" i="4" s="1"/>
  <c r="J15" i="7" s="1"/>
  <c r="V30" i="1"/>
  <c r="V3" i="4"/>
  <c r="I14" i="4"/>
  <c r="J14" i="4" s="1"/>
  <c r="J14" i="7" s="1"/>
  <c r="I7" i="4"/>
  <c r="J7" i="4" s="1"/>
  <c r="I3" i="4"/>
  <c r="J3" i="4" s="1"/>
  <c r="P33" i="4"/>
  <c r="Q22" i="4"/>
  <c r="R22" i="4" s="1"/>
  <c r="Q25" i="4"/>
  <c r="R25" i="4" s="1"/>
  <c r="Q23" i="4"/>
  <c r="R23" i="4" s="1"/>
  <c r="Q31" i="4"/>
  <c r="R31" i="4" s="1"/>
  <c r="Q26" i="4"/>
  <c r="R26" i="4" s="1"/>
  <c r="Q21" i="4"/>
  <c r="R21" i="4" s="1"/>
  <c r="Q17" i="4"/>
  <c r="R17" i="4" s="1"/>
  <c r="Q12" i="4"/>
  <c r="R12" i="4" s="1"/>
  <c r="Q16" i="4"/>
  <c r="R16" i="4" s="1"/>
  <c r="I20" i="4"/>
  <c r="J20" i="4" s="1"/>
  <c r="Q14" i="4"/>
  <c r="R14" i="4" s="1"/>
  <c r="K14" i="7" s="1"/>
  <c r="I21" i="4"/>
  <c r="J21" i="4" s="1"/>
  <c r="P8" i="1"/>
  <c r="H8" i="1"/>
  <c r="P7" i="1"/>
  <c r="H7" i="1"/>
  <c r="P6" i="1"/>
  <c r="H6" i="1"/>
  <c r="V5" i="1"/>
  <c r="P4" i="1"/>
  <c r="H4" i="1"/>
  <c r="H3" i="1"/>
  <c r="Q24" i="1" l="1"/>
  <c r="R24" i="1" s="1"/>
  <c r="F22" i="7" s="1"/>
  <c r="I24" i="1"/>
  <c r="J24" i="1" s="1"/>
  <c r="E22" i="7" s="1"/>
  <c r="V6" i="1"/>
  <c r="K24" i="7"/>
  <c r="K20" i="7"/>
  <c r="K4" i="7"/>
  <c r="K8" i="7"/>
  <c r="K7" i="7"/>
  <c r="J20" i="7"/>
  <c r="J8" i="7"/>
  <c r="J16" i="7"/>
  <c r="J17" i="7"/>
  <c r="J7" i="7"/>
  <c r="V7" i="1"/>
  <c r="V4" i="1"/>
  <c r="I7" i="1"/>
  <c r="J7" i="1" s="1"/>
  <c r="E8" i="7" s="1"/>
  <c r="I10" i="1"/>
  <c r="J10" i="1" s="1"/>
  <c r="E11" i="7" s="1"/>
  <c r="I6" i="1"/>
  <c r="J6" i="1" s="1"/>
  <c r="E7" i="7" s="1"/>
  <c r="I3" i="1"/>
  <c r="J3" i="1" s="1"/>
  <c r="I8" i="1"/>
  <c r="J8" i="1" s="1"/>
  <c r="E9" i="7" s="1"/>
  <c r="J4" i="7"/>
  <c r="Q25" i="1"/>
  <c r="I16" i="1"/>
  <c r="J16" i="1" s="1"/>
  <c r="E15" i="7" s="1"/>
  <c r="V3" i="1"/>
  <c r="Q17" i="1"/>
  <c r="I15" i="1"/>
  <c r="J15" i="1" s="1"/>
  <c r="E14" i="7" s="1"/>
  <c r="J21" i="7"/>
  <c r="J24" i="7"/>
  <c r="Q14" i="1"/>
  <c r="I29" i="1"/>
  <c r="I19" i="1"/>
  <c r="J19" i="1" s="1"/>
  <c r="E18" i="7" s="1"/>
  <c r="P35" i="1"/>
  <c r="Q12" i="1"/>
  <c r="R12" i="1" s="1"/>
  <c r="Q32" i="1"/>
  <c r="R32" i="1" s="1"/>
  <c r="Q31" i="1"/>
  <c r="Q27" i="1"/>
  <c r="Q20" i="1"/>
  <c r="Q19" i="1"/>
  <c r="Q11" i="1"/>
  <c r="Q10" i="1"/>
  <c r="Q9" i="1"/>
  <c r="Q29" i="1"/>
  <c r="R29" i="1" s="1"/>
  <c r="F26" i="7" s="1"/>
  <c r="Q23" i="1"/>
  <c r="Q16" i="1"/>
  <c r="Q15" i="1"/>
  <c r="Q18" i="1"/>
  <c r="I32" i="1"/>
  <c r="J32" i="1" s="1"/>
  <c r="Q22" i="1"/>
  <c r="R22" i="1" s="1"/>
  <c r="I12" i="1"/>
  <c r="J12" i="1" s="1"/>
  <c r="Q3" i="1"/>
  <c r="R3" i="1" s="1"/>
  <c r="Q33" i="1"/>
  <c r="R33" i="1" s="1"/>
  <c r="J25" i="7"/>
  <c r="Q28" i="1"/>
  <c r="I9" i="1"/>
  <c r="J9" i="1" s="1"/>
  <c r="E10" i="7" s="1"/>
  <c r="I27" i="1"/>
  <c r="J27" i="1" s="1"/>
  <c r="E25" i="7" s="1"/>
  <c r="Q4" i="1"/>
  <c r="H35" i="1"/>
  <c r="I30" i="1"/>
  <c r="J30" i="1" s="1"/>
  <c r="I26" i="1"/>
  <c r="J26" i="1" s="1"/>
  <c r="E24" i="7" s="1"/>
  <c r="I25" i="1"/>
  <c r="J25" i="1" s="1"/>
  <c r="E23" i="7" s="1"/>
  <c r="I18" i="1"/>
  <c r="J18" i="1" s="1"/>
  <c r="I17" i="1"/>
  <c r="I33" i="1"/>
  <c r="J33" i="1" s="1"/>
  <c r="I28" i="1"/>
  <c r="J28" i="1" s="1"/>
  <c r="I21" i="1"/>
  <c r="J21" i="1" s="1"/>
  <c r="E20" i="7" s="1"/>
  <c r="I14" i="1"/>
  <c r="J14" i="1" s="1"/>
  <c r="E13" i="7" s="1"/>
  <c r="I22" i="1"/>
  <c r="J22" i="1" s="1"/>
  <c r="I13" i="1"/>
  <c r="I4" i="1"/>
  <c r="J4" i="1" s="1"/>
  <c r="E5" i="7" s="1"/>
  <c r="I5" i="1"/>
  <c r="Q5" i="1"/>
  <c r="Q6" i="1"/>
  <c r="Q7" i="1"/>
  <c r="Q8" i="1"/>
  <c r="R8" i="1" s="1"/>
  <c r="F9" i="7" s="1"/>
  <c r="Q30" i="1"/>
  <c r="Q26" i="1"/>
  <c r="R26" i="1" s="1"/>
  <c r="F24" i="7" s="1"/>
  <c r="J12" i="7"/>
  <c r="I31" i="1"/>
  <c r="J31" i="1" s="1"/>
  <c r="E27" i="7" s="1"/>
  <c r="I20" i="1"/>
  <c r="J20" i="1" s="1"/>
  <c r="E19" i="7" s="1"/>
  <c r="I23" i="1"/>
  <c r="J23" i="1" s="1"/>
  <c r="E21" i="7" s="1"/>
  <c r="I11" i="1"/>
  <c r="Q13" i="1"/>
  <c r="Q21" i="1"/>
  <c r="R21" i="1" s="1"/>
  <c r="F20" i="7" s="1"/>
  <c r="E17" i="7" l="1"/>
  <c r="R5" i="1"/>
  <c r="F6" i="7" s="1"/>
  <c r="K6" i="7" l="1"/>
  <c r="V8" i="1"/>
  <c r="V12" i="1"/>
  <c r="V14" i="1"/>
  <c r="V16" i="1"/>
  <c r="V18" i="1"/>
  <c r="V20" i="1"/>
  <c r="V26" i="1"/>
  <c r="V27" i="1"/>
  <c r="V31" i="1"/>
  <c r="V14" i="4"/>
  <c r="V5" i="4"/>
  <c r="V6" i="4"/>
  <c r="V12" i="4"/>
  <c r="V15" i="4"/>
  <c r="V16" i="4"/>
  <c r="V17" i="4"/>
  <c r="V21" i="4"/>
  <c r="V22" i="4"/>
  <c r="V23" i="4"/>
  <c r="V25" i="4"/>
  <c r="V26" i="4"/>
  <c r="V31" i="4"/>
  <c r="E4" i="7"/>
  <c r="F4" i="7"/>
  <c r="K16" i="7"/>
  <c r="W24" i="1" l="1"/>
  <c r="X24" i="1" s="1"/>
  <c r="Z24" i="1" s="1"/>
  <c r="W11" i="4"/>
  <c r="X11" i="4" s="1"/>
  <c r="Z11" i="4" s="1"/>
  <c r="W30" i="4"/>
  <c r="X30" i="4" s="1"/>
  <c r="Z30" i="4" s="1"/>
  <c r="W10" i="4"/>
  <c r="X10" i="4" s="1"/>
  <c r="W29" i="4"/>
  <c r="X29" i="4" s="1"/>
  <c r="W9" i="4"/>
  <c r="X9" i="4" s="1"/>
  <c r="W19" i="4"/>
  <c r="X19" i="4" s="1"/>
  <c r="W28" i="4"/>
  <c r="X28" i="4" s="1"/>
  <c r="L26" i="7" s="1"/>
  <c r="W24" i="4"/>
  <c r="X24" i="4" s="1"/>
  <c r="W4" i="4"/>
  <c r="X4" i="4" s="1"/>
  <c r="W18" i="4"/>
  <c r="X18" i="4" s="1"/>
  <c r="W27" i="4"/>
  <c r="X27" i="4" s="1"/>
  <c r="W13" i="4"/>
  <c r="X13" i="4" s="1"/>
  <c r="W8" i="4"/>
  <c r="X8" i="4" s="1"/>
  <c r="K12" i="7"/>
  <c r="W31" i="4"/>
  <c r="X31" i="4" s="1"/>
  <c r="Z31" i="4" s="1"/>
  <c r="W25" i="4"/>
  <c r="X25" i="4" s="1"/>
  <c r="Z25" i="4" s="1"/>
  <c r="W16" i="4"/>
  <c r="X16" i="4" s="1"/>
  <c r="W7" i="4"/>
  <c r="X7" i="4" s="1"/>
  <c r="Z7" i="4" s="1"/>
  <c r="W20" i="4"/>
  <c r="X20" i="4" s="1"/>
  <c r="Z20" i="4" s="1"/>
  <c r="W15" i="4"/>
  <c r="X15" i="4" s="1"/>
  <c r="W5" i="4"/>
  <c r="X5" i="4" s="1"/>
  <c r="Z5" i="4" s="1"/>
  <c r="W21" i="4"/>
  <c r="X21" i="4" s="1"/>
  <c r="Z21" i="4" s="1"/>
  <c r="W26" i="4"/>
  <c r="X26" i="4" s="1"/>
  <c r="Z26" i="4" s="1"/>
  <c r="W6" i="4"/>
  <c r="X6" i="4" s="1"/>
  <c r="Z6" i="4" s="1"/>
  <c r="W17" i="4"/>
  <c r="X17" i="4" s="1"/>
  <c r="Z17" i="4" s="1"/>
  <c r="W22" i="4"/>
  <c r="X22" i="4" s="1"/>
  <c r="Z22" i="4" s="1"/>
  <c r="V33" i="4"/>
  <c r="W23" i="4"/>
  <c r="X23" i="4" s="1"/>
  <c r="Z23" i="4" s="1"/>
  <c r="W3" i="4"/>
  <c r="X3" i="4" s="1"/>
  <c r="Z3" i="4" s="1"/>
  <c r="W14" i="4"/>
  <c r="X14" i="4" s="1"/>
  <c r="W12" i="4"/>
  <c r="X12" i="4" s="1"/>
  <c r="Z12" i="4" s="1"/>
  <c r="W33" i="1"/>
  <c r="X33" i="1" s="1"/>
  <c r="Z33" i="1" s="1"/>
  <c r="W9" i="1"/>
  <c r="W6" i="1"/>
  <c r="W31" i="1"/>
  <c r="W25" i="1"/>
  <c r="W23" i="1"/>
  <c r="W18" i="1"/>
  <c r="W8" i="1"/>
  <c r="X8" i="1" s="1"/>
  <c r="W13" i="1"/>
  <c r="X13" i="1" s="1"/>
  <c r="W21" i="1"/>
  <c r="X21" i="1" s="1"/>
  <c r="W20" i="1"/>
  <c r="X20" i="1" s="1"/>
  <c r="G19" i="7" s="1"/>
  <c r="W32" i="1"/>
  <c r="X32" i="1" s="1"/>
  <c r="Z32" i="1" s="1"/>
  <c r="W29" i="1"/>
  <c r="X29" i="1" s="1"/>
  <c r="G26" i="7" s="1"/>
  <c r="W22" i="1"/>
  <c r="X22" i="1" s="1"/>
  <c r="W17" i="1"/>
  <c r="W14" i="1"/>
  <c r="W12" i="1"/>
  <c r="W30" i="1"/>
  <c r="W27" i="1"/>
  <c r="W16" i="1"/>
  <c r="W15" i="1"/>
  <c r="W10" i="1"/>
  <c r="W7" i="1"/>
  <c r="V35" i="1"/>
  <c r="W28" i="1"/>
  <c r="W26" i="1"/>
  <c r="X26" i="1" s="1"/>
  <c r="G24" i="7" s="1"/>
  <c r="W19" i="1"/>
  <c r="W11" i="1"/>
  <c r="W5" i="1"/>
  <c r="X5" i="1" s="1"/>
  <c r="W4" i="1"/>
  <c r="W3" i="1"/>
  <c r="X3" i="1" s="1"/>
  <c r="Z3" i="1" s="1"/>
  <c r="G22" i="7" l="1"/>
  <c r="N22" i="7" s="1"/>
  <c r="Z15" i="4"/>
  <c r="L15" i="7"/>
  <c r="M15" i="7" s="1"/>
  <c r="Z13" i="4"/>
  <c r="L13" i="7"/>
  <c r="M13" i="7" s="1"/>
  <c r="Z24" i="4"/>
  <c r="L23" i="7"/>
  <c r="Z29" i="4"/>
  <c r="L27" i="7"/>
  <c r="Z14" i="4"/>
  <c r="L14" i="7"/>
  <c r="Z8" i="4"/>
  <c r="L9" i="7"/>
  <c r="M9" i="7" s="1"/>
  <c r="Z4" i="4"/>
  <c r="L5" i="7"/>
  <c r="M5" i="7" s="1"/>
  <c r="Z9" i="4"/>
  <c r="L10" i="7"/>
  <c r="M10" i="7" s="1"/>
  <c r="Z27" i="4"/>
  <c r="M26" i="7"/>
  <c r="Z28" i="4"/>
  <c r="M27" i="7"/>
  <c r="Z10" i="4"/>
  <c r="L11" i="7"/>
  <c r="M11" i="7" s="1"/>
  <c r="Z16" i="4"/>
  <c r="Z18" i="4"/>
  <c r="L18" i="7"/>
  <c r="M18" i="7" s="1"/>
  <c r="Z19" i="4"/>
  <c r="L19" i="7"/>
  <c r="M19" i="7" s="1"/>
  <c r="Z8" i="1"/>
  <c r="G9" i="7"/>
  <c r="G6" i="7"/>
  <c r="Z26" i="1"/>
  <c r="Z22" i="1"/>
  <c r="Z21" i="1"/>
  <c r="G20" i="7"/>
  <c r="H20" i="7" s="1"/>
  <c r="G12" i="7"/>
  <c r="L21" i="7"/>
  <c r="L7" i="7"/>
  <c r="M7" i="7" s="1"/>
  <c r="L20" i="7"/>
  <c r="M20" i="7" s="1"/>
  <c r="L8" i="7"/>
  <c r="M8" i="7" s="1"/>
  <c r="L16" i="7"/>
  <c r="M16" i="7" s="1"/>
  <c r="L24" i="7"/>
  <c r="M24" i="7" s="1"/>
  <c r="L12" i="7"/>
  <c r="M12" i="7" s="1"/>
  <c r="L17" i="7"/>
  <c r="L25" i="7"/>
  <c r="L6" i="7"/>
  <c r="K21" i="7"/>
  <c r="X25" i="1"/>
  <c r="G23" i="7" s="1"/>
  <c r="R25" i="1"/>
  <c r="F23" i="7" s="1"/>
  <c r="G4" i="7"/>
  <c r="H4" i="7" s="1"/>
  <c r="H22" i="7" l="1"/>
  <c r="H23" i="7"/>
  <c r="AA30" i="4"/>
  <c r="AA11" i="4"/>
  <c r="AA27" i="4"/>
  <c r="N9" i="7"/>
  <c r="H9" i="7"/>
  <c r="M21" i="7"/>
  <c r="AA10" i="4"/>
  <c r="AA29" i="4"/>
  <c r="AA9" i="4"/>
  <c r="AA19" i="4"/>
  <c r="AA24" i="4"/>
  <c r="AA28" i="4"/>
  <c r="AA13" i="4"/>
  <c r="AA18" i="4"/>
  <c r="AA8" i="4"/>
  <c r="AA4" i="4"/>
  <c r="Z25" i="1"/>
  <c r="N20" i="7"/>
  <c r="J6" i="7"/>
  <c r="R6" i="1"/>
  <c r="B10" i="2"/>
  <c r="M6" i="7" l="1"/>
  <c r="J11" i="1"/>
  <c r="X6" i="1"/>
  <c r="G7" i="7" s="1"/>
  <c r="F7" i="7"/>
  <c r="K17" i="7"/>
  <c r="M17" i="7" s="1"/>
  <c r="B11" i="2"/>
  <c r="X27" i="1"/>
  <c r="G25" i="7" s="1"/>
  <c r="H7" i="7" l="1"/>
  <c r="Z6" i="1"/>
  <c r="J5" i="1"/>
  <c r="X12" i="1"/>
  <c r="B12" i="2"/>
  <c r="Z12" i="1" l="1"/>
  <c r="E6" i="7"/>
  <c r="Z5" i="1"/>
  <c r="L4" i="7"/>
  <c r="M23" i="7"/>
  <c r="R19" i="1"/>
  <c r="F18" i="7" s="1"/>
  <c r="B13" i="2"/>
  <c r="X19" i="1"/>
  <c r="G18" i="7" s="1"/>
  <c r="H18" i="7" l="1"/>
  <c r="N18" i="7"/>
  <c r="H6" i="7"/>
  <c r="N6" i="7"/>
  <c r="N4" i="7"/>
  <c r="M4" i="7"/>
  <c r="J13" i="1"/>
  <c r="R13" i="1"/>
  <c r="F12" i="7" s="1"/>
  <c r="Z19" i="1"/>
  <c r="M14" i="7"/>
  <c r="K25" i="7"/>
  <c r="M25" i="7" s="1"/>
  <c r="B14" i="2"/>
  <c r="E12" i="7" l="1"/>
  <c r="H12" i="7" s="1"/>
  <c r="Z13" i="1"/>
  <c r="R20" i="1"/>
  <c r="J17" i="1"/>
  <c r="E16" i="7" s="1"/>
  <c r="AA16" i="4"/>
  <c r="AA20" i="4"/>
  <c r="AA21" i="4"/>
  <c r="AA6" i="4"/>
  <c r="AA7" i="4"/>
  <c r="AA5" i="4"/>
  <c r="AA14" i="4"/>
  <c r="AA26" i="4"/>
  <c r="AA17" i="4"/>
  <c r="AA12" i="4"/>
  <c r="AA25" i="4"/>
  <c r="AA23" i="4"/>
  <c r="Z33" i="4"/>
  <c r="AA31" i="4"/>
  <c r="AA3" i="4"/>
  <c r="AA15" i="4"/>
  <c r="AA22" i="4"/>
  <c r="R16" i="1"/>
  <c r="F15" i="7" s="1"/>
  <c r="B15" i="2"/>
  <c r="X16" i="1"/>
  <c r="G15" i="7" s="1"/>
  <c r="Z20" i="1" l="1"/>
  <c r="F19" i="7"/>
  <c r="J29" i="1"/>
  <c r="R27" i="1"/>
  <c r="F25" i="7" s="1"/>
  <c r="Z16" i="1"/>
  <c r="N23" i="7"/>
  <c r="R7" i="1"/>
  <c r="F8" i="7" s="1"/>
  <c r="X7" i="1"/>
  <c r="G8" i="7" s="1"/>
  <c r="Z29" i="1" l="1"/>
  <c r="E26" i="7"/>
  <c r="N19" i="7"/>
  <c r="H19" i="7"/>
  <c r="H24" i="7"/>
  <c r="Z27" i="1"/>
  <c r="H8" i="7"/>
  <c r="N8" i="7"/>
  <c r="Z7" i="1"/>
  <c r="N12" i="7"/>
  <c r="R28" i="1"/>
  <c r="X28" i="1"/>
  <c r="N26" i="7" l="1"/>
  <c r="H26" i="7"/>
  <c r="H25" i="7"/>
  <c r="Z28" i="1"/>
  <c r="R17" i="1"/>
  <c r="X17" i="1"/>
  <c r="G16" i="7" l="1"/>
  <c r="F16" i="7"/>
  <c r="Z17" i="1"/>
  <c r="N24" i="7"/>
  <c r="H16" i="7" l="1"/>
  <c r="H15" i="7"/>
  <c r="N15" i="7"/>
  <c r="R9" i="1"/>
  <c r="F10" i="7" s="1"/>
  <c r="X9" i="1"/>
  <c r="G10" i="7" s="1"/>
  <c r="N10" i="7" l="1"/>
  <c r="H10" i="7"/>
  <c r="Z9" i="1"/>
  <c r="R23" i="1" l="1"/>
  <c r="F21" i="7" s="1"/>
  <c r="X23" i="1"/>
  <c r="G21" i="7" s="1"/>
  <c r="H21" i="7" l="1"/>
  <c r="Z23" i="1"/>
  <c r="R18" i="1"/>
  <c r="F17" i="7" s="1"/>
  <c r="X18" i="1"/>
  <c r="G17" i="7" s="1"/>
  <c r="H17" i="7" l="1"/>
  <c r="Z18" i="1"/>
  <c r="N25" i="7"/>
  <c r="R10" i="1"/>
  <c r="F11" i="7" s="1"/>
  <c r="X10" i="1"/>
  <c r="G11" i="7" s="1"/>
  <c r="H11" i="7" l="1"/>
  <c r="N11" i="7"/>
  <c r="Z10" i="1"/>
  <c r="R15" i="1"/>
  <c r="F14" i="7" s="1"/>
  <c r="X15" i="1"/>
  <c r="G14" i="7" s="1"/>
  <c r="H14" i="7" l="1"/>
  <c r="N14" i="7"/>
  <c r="Z15" i="1"/>
  <c r="N16" i="7"/>
  <c r="R30" i="1"/>
  <c r="X30" i="1"/>
  <c r="Z30" i="1" l="1"/>
  <c r="N21" i="7"/>
  <c r="R14" i="1"/>
  <c r="F13" i="7" s="1"/>
  <c r="X14" i="1"/>
  <c r="G13" i="7" s="1"/>
  <c r="H13" i="7" l="1"/>
  <c r="N13" i="7"/>
  <c r="Z14" i="1"/>
  <c r="R4" i="1"/>
  <c r="F5" i="7" s="1"/>
  <c r="X4" i="1"/>
  <c r="G5" i="7" s="1"/>
  <c r="H5" i="7" l="1"/>
  <c r="N5" i="7"/>
  <c r="Z4" i="1"/>
  <c r="N7" i="7"/>
  <c r="R11" i="1" l="1"/>
  <c r="X11" i="1"/>
  <c r="Z11" i="1" l="1"/>
  <c r="R31" i="1"/>
  <c r="F27" i="7" s="1"/>
  <c r="X31" i="1"/>
  <c r="G27" i="7" s="1"/>
  <c r="H27" i="7" l="1"/>
  <c r="N27" i="7"/>
  <c r="Z31" i="1"/>
  <c r="N17" i="7"/>
  <c r="O22" i="7" l="1"/>
  <c r="AA31" i="1"/>
  <c r="AA24" i="1"/>
  <c r="O26" i="7"/>
  <c r="O27" i="7"/>
  <c r="O20" i="7"/>
  <c r="O19" i="7"/>
  <c r="O15" i="7"/>
  <c r="O18" i="7"/>
  <c r="O10" i="7"/>
  <c r="O11" i="7"/>
  <c r="O5" i="7"/>
  <c r="O9" i="7"/>
  <c r="O17" i="7"/>
  <c r="O23" i="7"/>
  <c r="O14" i="7"/>
  <c r="O4" i="7"/>
  <c r="O12" i="7"/>
  <c r="O25" i="7"/>
  <c r="O21" i="7"/>
  <c r="O8" i="7"/>
  <c r="O16" i="7"/>
  <c r="O6" i="7"/>
  <c r="O7" i="7"/>
  <c r="O24" i="7"/>
  <c r="O13" i="7"/>
  <c r="AA3" i="1"/>
  <c r="AA25" i="1"/>
  <c r="AA26" i="1"/>
  <c r="AA33" i="1"/>
  <c r="AA11" i="1"/>
  <c r="AA21" i="1"/>
  <c r="AA12" i="1"/>
  <c r="AA29" i="1"/>
  <c r="AA23" i="1"/>
  <c r="AA6" i="1"/>
  <c r="AA28" i="1"/>
  <c r="AA32" i="1"/>
  <c r="AA9" i="1"/>
  <c r="AA15" i="1"/>
  <c r="AA10" i="1"/>
  <c r="AA5" i="1"/>
  <c r="AA7" i="1"/>
  <c r="AA13" i="1"/>
  <c r="AA19" i="1"/>
  <c r="Z35" i="1"/>
  <c r="AA20" i="1"/>
  <c r="AA18" i="1"/>
  <c r="AA27" i="1"/>
  <c r="AA14" i="1"/>
  <c r="AA16" i="1"/>
  <c r="AA4" i="1"/>
  <c r="AA30" i="1"/>
  <c r="AA22" i="1"/>
  <c r="AA17" i="1"/>
  <c r="AA8" i="1"/>
</calcChain>
</file>

<file path=xl/sharedStrings.xml><?xml version="1.0" encoding="utf-8"?>
<sst xmlns="http://schemas.openxmlformats.org/spreadsheetml/2006/main" count="254" uniqueCount="126">
  <si>
    <t>place</t>
  </si>
  <si>
    <t xml:space="preserve">points </t>
  </si>
  <si>
    <t xml:space="preserve">Team # </t>
  </si>
  <si>
    <t>Team #</t>
  </si>
  <si>
    <t>Trophy Box 2 Day Total</t>
  </si>
  <si>
    <t>Trophy Box 2 Day Cup Points</t>
  </si>
  <si>
    <t>Trophy Box Cup Points Day 2</t>
  </si>
  <si>
    <t>Trophy Box # Fish   Day 2</t>
  </si>
  <si>
    <t>Trophy Box Weight Day 2</t>
  </si>
  <si>
    <t xml:space="preserve">Trophy Box Total Score Day 2 </t>
  </si>
  <si>
    <t>Rank  Day 2</t>
  </si>
  <si>
    <t>Trophy Box Cup Points Day 1</t>
  </si>
  <si>
    <t>Rank  Day 1</t>
  </si>
  <si>
    <t>Trophy Box Total Score Day 1</t>
  </si>
  <si>
    <t>Trophy Box Weight Day 1</t>
  </si>
  <si>
    <t>Trophy Box # Fish  Day 1</t>
  </si>
  <si>
    <t>Overall Combined Cup Points</t>
  </si>
  <si>
    <t>Total Weight</t>
  </si>
  <si>
    <t xml:space="preserve"> High Score</t>
  </si>
  <si>
    <t xml:space="preserve"> High Points</t>
  </si>
  <si>
    <t>Trophy Box 2 Day Rank</t>
  </si>
  <si>
    <t>Big Fish Day 1</t>
  </si>
  <si>
    <t xml:space="preserve">Big Fish </t>
  </si>
  <si>
    <t>Big Fish Day 2</t>
  </si>
  <si>
    <t>Overall 2 Day Rank</t>
  </si>
  <si>
    <t>White Mule</t>
  </si>
  <si>
    <t>Cold Steel</t>
  </si>
  <si>
    <t>Reel Excitement</t>
  </si>
  <si>
    <t>Yankee Troller</t>
  </si>
  <si>
    <t>Satisfaction</t>
  </si>
  <si>
    <t>Good Time Charlie</t>
  </si>
  <si>
    <t>Andrea Raye</t>
  </si>
  <si>
    <t>Tom Burke</t>
  </si>
  <si>
    <t>Dan Kelly</t>
  </si>
  <si>
    <t>Hi Voltage</t>
  </si>
  <si>
    <t>Mark DeSantis</t>
  </si>
  <si>
    <t>Rob Taddeo</t>
  </si>
  <si>
    <t>Lone Wolf</t>
  </si>
  <si>
    <t>Danny Evans</t>
  </si>
  <si>
    <t>Bob Songin</t>
  </si>
  <si>
    <t>Jerry Felluca</t>
  </si>
  <si>
    <t>Jim Haun</t>
  </si>
  <si>
    <t>David Antenori</t>
  </si>
  <si>
    <t>Shark Bite</t>
  </si>
  <si>
    <t>Brian Harris</t>
  </si>
  <si>
    <t>Vince Pierleoni</t>
  </si>
  <si>
    <t>Matt Yablonsky</t>
  </si>
  <si>
    <t>Bob Cinelli</t>
  </si>
  <si>
    <t>Richard Hajecki</t>
  </si>
  <si>
    <t>Big Steel head Day 1</t>
  </si>
  <si>
    <t>Big Steel head Day 2</t>
  </si>
  <si>
    <t>CAPTAIN</t>
  </si>
  <si>
    <t>TEAM</t>
  </si>
  <si>
    <t>TEAM NAME</t>
  </si>
  <si>
    <t>Andrea Raye/Reel Pleasure</t>
  </si>
  <si>
    <t>Don Harris</t>
  </si>
  <si>
    <t xml:space="preserve">Cold Steel </t>
  </si>
  <si>
    <t>Clarence Crisp</t>
  </si>
  <si>
    <t>Runnin Rebel</t>
  </si>
  <si>
    <t xml:space="preserve">Shark Bite </t>
  </si>
  <si>
    <t>Bob Stevens</t>
  </si>
  <si>
    <t xml:space="preserve">White Mule </t>
  </si>
  <si>
    <t xml:space="preserve">Big Steel head  </t>
  </si>
  <si>
    <t>Niagara 1 Day 1</t>
  </si>
  <si>
    <t>Niagara 1 Day 2</t>
  </si>
  <si>
    <t>Niagara 2 Day 1</t>
  </si>
  <si>
    <t>Niagara 2 Day 2</t>
  </si>
  <si>
    <t>Niagara 1    2 Day Points</t>
  </si>
  <si>
    <t xml:space="preserve">Niagara 1 Total Points </t>
  </si>
  <si>
    <t>Niagara 2    2 Day Points</t>
  </si>
  <si>
    <t>Niagara 2 Total Points</t>
  </si>
  <si>
    <t>Niagara Cup</t>
  </si>
  <si>
    <t xml:space="preserve">Niagara Cup Rank </t>
  </si>
  <si>
    <t>NIAGARA COUNTY WEEK 1 - TROPHY DAY 1</t>
  </si>
  <si>
    <t>NIAGARA COUNTY WEEK 1 - TROPHY DAY 2</t>
  </si>
  <si>
    <t>NC WEEK 1 - TROPHY TOTAL</t>
  </si>
  <si>
    <t>NIAGARA COUNTY WEEK 2 - TROPHY DAY 2</t>
  </si>
  <si>
    <t>NIAGARA COUNTY WEEK 2 - TROPHY DAY 1</t>
  </si>
  <si>
    <t>NC WEEK 2 - TROPHY TOTAL</t>
  </si>
  <si>
    <t>Adam Harris</t>
  </si>
  <si>
    <t>Maverick</t>
  </si>
  <si>
    <t>Chris LoPresi</t>
  </si>
  <si>
    <t>Greg N Gehrig</t>
  </si>
  <si>
    <t>Top Gun / Free Spirit</t>
  </si>
  <si>
    <t>Tall Tails</t>
  </si>
  <si>
    <t>Brian Garrett</t>
  </si>
  <si>
    <t>Tim Sylvester</t>
  </si>
  <si>
    <t>Vision Quest</t>
  </si>
  <si>
    <t>Pete Alex</t>
  </si>
  <si>
    <t>On The Rocks</t>
  </si>
  <si>
    <t>Mike Johannes</t>
  </si>
  <si>
    <t>1 More / Mid River</t>
  </si>
  <si>
    <t>Dan Bognar</t>
  </si>
  <si>
    <t>Pacific Times</t>
  </si>
  <si>
    <t>Todd Pavik</t>
  </si>
  <si>
    <t>King Fish / Eyecrosser</t>
  </si>
  <si>
    <t>Anthony Campanella</t>
  </si>
  <si>
    <t>Yankee Pride</t>
  </si>
  <si>
    <t>Fred Lockwood</t>
  </si>
  <si>
    <t>Tomahawk</t>
  </si>
  <si>
    <t>Jonathan Ross</t>
  </si>
  <si>
    <t>Renee Anne 4</t>
  </si>
  <si>
    <t>Bill Hawkins</t>
  </si>
  <si>
    <t>Wizard</t>
  </si>
  <si>
    <t>Wyatt Goehring</t>
  </si>
  <si>
    <t>Tough Duty / Instigator</t>
  </si>
  <si>
    <t>Ace Charters</t>
  </si>
  <si>
    <t>Jimmy Samia</t>
  </si>
  <si>
    <t>James Haun</t>
  </si>
  <si>
    <t>Chris LoPresti</t>
  </si>
  <si>
    <t>Wet Net</t>
  </si>
  <si>
    <t>Frank Lockwood</t>
  </si>
  <si>
    <t>Oh Baby</t>
  </si>
  <si>
    <t>Matt Leclair</t>
  </si>
  <si>
    <t>Hawg</t>
  </si>
  <si>
    <t>James Gordon III</t>
  </si>
  <si>
    <t>Hideout</t>
  </si>
  <si>
    <t>Robert Taddeo</t>
  </si>
  <si>
    <t>Rally Killer</t>
  </si>
  <si>
    <t>Chris Lopresi</t>
  </si>
  <si>
    <t>NIAGARA Trophy Cup</t>
  </si>
  <si>
    <t>Screamer / Atommik</t>
  </si>
  <si>
    <t>Niagara 2 cup points</t>
  </si>
  <si>
    <t>Niagara 1 cup points</t>
  </si>
  <si>
    <t>Thrillseeker</t>
  </si>
  <si>
    <t>Sunrise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</si>
</sst>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0" fillId="4" borderId="1" xfId="0" applyFill="1" applyBorder="1" applyAlignment="1" applyProtection="1">
      <alignment horizontal="center" wrapText="1" readingOrder="1"/>
      <protection locked="0"/>
    </xf>
    <xf numFmtId="0" fontId="0" fillId="3" borderId="2" xfId="0" applyFill="1" applyBorder="1" applyAlignment="1" applyProtection="1">
      <alignment horizontal="center"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0" fontId="0" fillId="0" borderId="3" xfId="0" applyBorder="1" applyAlignment="1" applyProtection="1">
      <alignment horizontal="center" wrapText="1" readingOrder="1"/>
      <protection locked="0"/>
    </xf>
    <xf numFmtId="0" fontId="2" fillId="0" borderId="1" xfId="0" applyFont="1" applyBorder="1" applyAlignment="1" applyProtection="1">
      <alignment horizontal="center" wrapText="1" readingOrder="1"/>
      <protection locked="0"/>
    </xf>
    <xf numFmtId="0" fontId="0" fillId="2" borderId="8" xfId="0" applyFill="1" applyBorder="1" applyAlignment="1" applyProtection="1">
      <alignment horizontal="center" wrapText="1" readingOrder="1"/>
      <protection locked="0"/>
    </xf>
    <xf numFmtId="0" fontId="0" fillId="4" borderId="5" xfId="0" applyFill="1" applyBorder="1" applyAlignment="1" applyProtection="1">
      <alignment horizontal="center" wrapText="1" readingOrder="1"/>
      <protection locked="0"/>
    </xf>
    <xf numFmtId="0" fontId="0" fillId="0" borderId="15" xfId="0" applyBorder="1" applyAlignment="1" applyProtection="1">
      <alignment horizontal="center" wrapText="1" readingOrder="1"/>
      <protection locked="0"/>
    </xf>
    <xf numFmtId="0" fontId="0" fillId="2" borderId="6" xfId="0" applyFill="1" applyBorder="1" applyAlignment="1" applyProtection="1">
      <alignment horizontal="center" wrapText="1" readingOrder="1"/>
      <protection locked="0"/>
    </xf>
    <xf numFmtId="0" fontId="1" fillId="0" borderId="4" xfId="0" applyFont="1" applyBorder="1" applyAlignment="1" applyProtection="1">
      <alignment horizontal="center" wrapText="1" readingOrder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4" xfId="0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2" borderId="20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11" xfId="0" applyFont="1" applyBorder="1" applyAlignment="1" applyProtection="1">
      <alignment horizontal="center" wrapText="1" readingOrder="1"/>
      <protection locked="0"/>
    </xf>
    <xf numFmtId="0" fontId="4" fillId="0" borderId="12" xfId="0" applyFont="1" applyBorder="1" applyAlignment="1" applyProtection="1">
      <alignment horizontal="center" wrapText="1" readingOrder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0" fillId="5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0" fillId="6" borderId="10" xfId="0" applyFill="1" applyBorder="1" applyProtection="1">
      <protection locked="0"/>
    </xf>
    <xf numFmtId="0" fontId="2" fillId="6" borderId="1" xfId="0" applyFont="1" applyFill="1" applyBorder="1" applyAlignment="1" applyProtection="1">
      <alignment horizontal="center" wrapText="1" readingOrder="1"/>
      <protection locked="0"/>
    </xf>
    <xf numFmtId="0" fontId="2" fillId="7" borderId="19" xfId="0" applyFont="1" applyFill="1" applyBorder="1" applyAlignment="1" applyProtection="1">
      <alignment horizontal="center" wrapText="1" readingOrder="1"/>
      <protection locked="0"/>
    </xf>
    <xf numFmtId="0" fontId="2" fillId="2" borderId="23" xfId="0" applyFont="1" applyFill="1" applyBorder="1" applyProtection="1">
      <protection locked="0"/>
    </xf>
    <xf numFmtId="0" fontId="0" fillId="0" borderId="17" xfId="0" applyBorder="1" applyProtection="1">
      <protection locked="0"/>
    </xf>
    <xf numFmtId="0" fontId="8" fillId="0" borderId="12" xfId="0" applyFont="1" applyBorder="1" applyAlignment="1" applyProtection="1">
      <alignment horizontal="center" wrapText="1" readingOrder="1"/>
      <protection locked="0"/>
    </xf>
    <xf numFmtId="0" fontId="8" fillId="0" borderId="13" xfId="0" applyFont="1" applyBorder="1" applyAlignment="1" applyProtection="1">
      <alignment horizontal="center" wrapText="1" readingOrder="1"/>
      <protection locked="0"/>
    </xf>
    <xf numFmtId="1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" xfId="0" applyBorder="1" applyProtection="1">
      <protection hidden="1"/>
    </xf>
    <xf numFmtId="0" fontId="0" fillId="4" borderId="10" xfId="0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2" fontId="0" fillId="3" borderId="9" xfId="0" applyNumberFormat="1" applyFill="1" applyBorder="1" applyProtection="1">
      <protection hidden="1"/>
    </xf>
    <xf numFmtId="0" fontId="0" fillId="0" borderId="10" xfId="0" applyBorder="1" applyAlignment="1" applyProtection="1">
      <alignment wrapText="1" readingOrder="1"/>
      <protection hidden="1"/>
    </xf>
    <xf numFmtId="0" fontId="0" fillId="0" borderId="12" xfId="0" applyBorder="1" applyAlignment="1" applyProtection="1">
      <alignment wrapText="1" readingOrder="1"/>
      <protection hidden="1"/>
    </xf>
    <xf numFmtId="0" fontId="0" fillId="5" borderId="11" xfId="0" applyFill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4" fillId="0" borderId="0" xfId="0" applyFont="1" applyBorder="1" applyAlignment="1" applyProtection="1">
      <alignment horizontal="center" wrapText="1" readingOrder="1"/>
      <protection locked="0"/>
    </xf>
    <xf numFmtId="0" fontId="0" fillId="0" borderId="6" xfId="0" applyBorder="1" applyProtection="1">
      <protection hidden="1"/>
    </xf>
    <xf numFmtId="0" fontId="0" fillId="0" borderId="11" xfId="0" applyFill="1" applyBorder="1" applyProtection="1">
      <protection locked="0"/>
    </xf>
    <xf numFmtId="0" fontId="0" fillId="2" borderId="24" xfId="0" applyFill="1" applyBorder="1" applyAlignment="1" applyProtection="1">
      <alignment horizontal="center" wrapText="1" readingOrder="1"/>
      <protection locked="0"/>
    </xf>
    <xf numFmtId="0" fontId="0" fillId="2" borderId="0" xfId="0" applyFill="1" applyBorder="1" applyAlignment="1" applyProtection="1">
      <alignment horizontal="center" wrapText="1" readingOrder="1"/>
      <protection locked="0"/>
    </xf>
    <xf numFmtId="0" fontId="0" fillId="7" borderId="12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7" borderId="18" xfId="0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" fontId="0" fillId="5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wrapText="1" readingOrder="1"/>
      <protection hidden="1"/>
    </xf>
    <xf numFmtId="0" fontId="0" fillId="0" borderId="1" xfId="0" applyBorder="1" applyAlignment="1" applyProtection="1">
      <alignment wrapText="1" readingOrder="1"/>
      <protection hidden="1"/>
    </xf>
    <xf numFmtId="0" fontId="0" fillId="0" borderId="25" xfId="0" applyBorder="1" applyAlignment="1" applyProtection="1">
      <alignment wrapText="1" readingOrder="1"/>
      <protection hidden="1"/>
    </xf>
    <xf numFmtId="0" fontId="0" fillId="0" borderId="1" xfId="0" applyFill="1" applyBorder="1" applyProtection="1">
      <protection locked="0"/>
    </xf>
    <xf numFmtId="0" fontId="0" fillId="8" borderId="1" xfId="0" applyFill="1" applyBorder="1"/>
    <xf numFmtId="0" fontId="2" fillId="0" borderId="10" xfId="0" applyFont="1" applyBorder="1" applyAlignment="1" applyProtection="1">
      <alignment horizontal="center" wrapText="1" readingOrder="1"/>
      <protection locked="0"/>
    </xf>
    <xf numFmtId="0" fontId="0" fillId="0" borderId="16" xfId="0" applyBorder="1" applyAlignment="1" applyProtection="1">
      <alignment wrapText="1" readingOrder="1"/>
      <protection hidden="1"/>
    </xf>
    <xf numFmtId="0" fontId="0" fillId="2" borderId="1" xfId="0" applyFill="1" applyBorder="1" applyAlignment="1" applyProtection="1">
      <alignment wrapText="1" readingOrder="1"/>
      <protection hidden="1"/>
    </xf>
    <xf numFmtId="0" fontId="0" fillId="2" borderId="24" xfId="0" applyFill="1" applyBorder="1" applyProtection="1">
      <protection locked="0"/>
    </xf>
    <xf numFmtId="0" fontId="2" fillId="0" borderId="17" xfId="0" applyFont="1" applyBorder="1" applyAlignment="1" applyProtection="1">
      <alignment horizontal="center" wrapText="1" readingOrder="1"/>
      <protection locked="0"/>
    </xf>
    <xf numFmtId="0" fontId="0" fillId="0" borderId="17" xfId="0" applyBorder="1" applyAlignment="1" applyProtection="1">
      <alignment wrapText="1" readingOrder="1"/>
      <protection hidden="1"/>
    </xf>
    <xf numFmtId="0" fontId="2" fillId="2" borderId="2" xfId="0" applyFont="1" applyFill="1" applyBorder="1" applyAlignment="1" applyProtection="1">
      <alignment horizontal="center" wrapText="1" readingOrder="1"/>
      <protection locked="0"/>
    </xf>
    <xf numFmtId="0" fontId="0" fillId="2" borderId="8" xfId="0" applyFill="1" applyBorder="1" applyAlignment="1" applyProtection="1">
      <alignment wrapText="1" readingOrder="1"/>
      <protection hidden="1"/>
    </xf>
    <xf numFmtId="2" fontId="0" fillId="7" borderId="19" xfId="0" applyNumberFormat="1" applyFill="1" applyBorder="1" applyProtection="1">
      <protection locked="0"/>
    </xf>
    <xf numFmtId="2" fontId="2" fillId="0" borderId="20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wrapText="1" readingOrder="1"/>
      <protection locked="0"/>
    </xf>
    <xf numFmtId="2" fontId="0" fillId="7" borderId="12" xfId="0" applyNumberFormat="1" applyFill="1" applyBorder="1" applyProtection="1">
      <protection locked="0"/>
    </xf>
    <xf numFmtId="2" fontId="0" fillId="7" borderId="18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2" fontId="0" fillId="6" borderId="12" xfId="0" applyNumberFormat="1" applyFill="1" applyBorder="1" applyProtection="1">
      <protection locked="0"/>
    </xf>
    <xf numFmtId="2" fontId="0" fillId="6" borderId="18" xfId="0" applyNumberFormat="1" applyFill="1" applyBorder="1" applyProtection="1">
      <protection locked="0"/>
    </xf>
    <xf numFmtId="2" fontId="2" fillId="0" borderId="20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 applyProtection="1">
      <alignment horizontal="center" wrapText="1" readingOrder="1"/>
      <protection locked="0"/>
    </xf>
    <xf numFmtId="2" fontId="0" fillId="0" borderId="4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2" fillId="7" borderId="19" xfId="0" applyNumberFormat="1" applyFont="1" applyFill="1" applyBorder="1" applyAlignment="1" applyProtection="1">
      <alignment horizontal="center" wrapText="1" readingOrder="1"/>
      <protection locked="0"/>
    </xf>
    <xf numFmtId="2" fontId="2" fillId="6" borderId="1" xfId="0" applyNumberFormat="1" applyFont="1" applyFill="1" applyBorder="1" applyAlignment="1" applyProtection="1">
      <alignment horizontal="center" wrapText="1" readingOrder="1"/>
      <protection locked="0"/>
    </xf>
    <xf numFmtId="2" fontId="0" fillId="6" borderId="10" xfId="0" applyNumberFormat="1" applyFill="1" applyBorder="1" applyProtection="1">
      <protection locked="0"/>
    </xf>
    <xf numFmtId="2" fontId="0" fillId="3" borderId="2" xfId="0" applyNumberFormat="1" applyFill="1" applyBorder="1" applyAlignment="1" applyProtection="1">
      <alignment horizontal="center" wrapText="1" readingOrder="1"/>
      <protection locked="0"/>
    </xf>
    <xf numFmtId="2" fontId="1" fillId="0" borderId="2" xfId="0" applyNumberFormat="1" applyFont="1" applyBorder="1" applyAlignment="1" applyProtection="1">
      <alignment horizontal="center" wrapText="1" readingOrder="1"/>
      <protection locked="0"/>
    </xf>
    <xf numFmtId="2" fontId="0" fillId="0" borderId="10" xfId="0" applyNumberFormat="1" applyBorder="1" applyProtection="1">
      <protection hidden="1"/>
    </xf>
    <xf numFmtId="0" fontId="10" fillId="9" borderId="11" xfId="0" applyFont="1" applyFill="1" applyBorder="1" applyProtection="1">
      <protection locked="0"/>
    </xf>
    <xf numFmtId="0" fontId="9" fillId="10" borderId="1" xfId="0" applyFont="1" applyFill="1" applyBorder="1" applyAlignment="1">
      <alignment wrapText="1"/>
    </xf>
    <xf numFmtId="0" fontId="0" fillId="10" borderId="1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1" borderId="11" xfId="0" applyFill="1" applyBorder="1" applyProtection="1">
      <protection locked="0"/>
    </xf>
    <xf numFmtId="0" fontId="10" fillId="10" borderId="1" xfId="0" applyFont="1" applyFill="1" applyBorder="1"/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 wrapText="1" readingOrder="1"/>
      <protection locked="0"/>
    </xf>
    <xf numFmtId="0" fontId="0" fillId="3" borderId="8" xfId="0" applyFill="1" applyBorder="1" applyAlignment="1" applyProtection="1">
      <alignment horizontal="center" wrapText="1" readingOrder="1"/>
      <protection locked="0"/>
    </xf>
    <xf numFmtId="0" fontId="1" fillId="0" borderId="8" xfId="0" applyFont="1" applyBorder="1" applyAlignment="1" applyProtection="1">
      <alignment horizontal="center" wrapText="1" readingOrder="1"/>
      <protection locked="0"/>
    </xf>
    <xf numFmtId="0" fontId="0" fillId="0" borderId="6" xfId="0" applyBorder="1" applyAlignment="1" applyProtection="1">
      <alignment horizontal="center" wrapText="1" readingOrder="1"/>
      <protection locked="0"/>
    </xf>
    <xf numFmtId="0" fontId="8" fillId="0" borderId="26" xfId="0" applyFont="1" applyBorder="1" applyAlignment="1" applyProtection="1">
      <alignment horizontal="center" wrapText="1" readingOrder="1"/>
      <protection locked="0"/>
    </xf>
    <xf numFmtId="2" fontId="2" fillId="7" borderId="26" xfId="0" applyNumberFormat="1" applyFont="1" applyFill="1" applyBorder="1" applyAlignment="1" applyProtection="1">
      <alignment horizontal="center" wrapText="1" readingOrder="1"/>
      <protection locked="0"/>
    </xf>
    <xf numFmtId="2" fontId="2" fillId="6" borderId="26" xfId="0" applyNumberFormat="1" applyFont="1" applyFill="1" applyBorder="1" applyAlignment="1" applyProtection="1">
      <alignment horizontal="center" wrapText="1" readingOrder="1"/>
      <protection locked="0"/>
    </xf>
    <xf numFmtId="0" fontId="0" fillId="4" borderId="24" xfId="0" applyFill="1" applyBorder="1" applyAlignment="1" applyProtection="1">
      <alignment horizontal="center" wrapText="1" readingOrder="1"/>
      <protection locked="0"/>
    </xf>
    <xf numFmtId="0" fontId="0" fillId="0" borderId="27" xfId="0" applyBorder="1" applyAlignment="1" applyProtection="1">
      <alignment horizontal="center" wrapText="1" readingOrder="1"/>
      <protection locked="0"/>
    </xf>
    <xf numFmtId="0" fontId="8" fillId="0" borderId="28" xfId="0" applyFont="1" applyBorder="1" applyAlignment="1" applyProtection="1">
      <alignment horizontal="center" wrapText="1" readingOrder="1"/>
      <protection locked="0"/>
    </xf>
    <xf numFmtId="0" fontId="2" fillId="7" borderId="26" xfId="0" applyFont="1" applyFill="1" applyBorder="1" applyAlignment="1" applyProtection="1">
      <alignment horizontal="center" wrapText="1" readingOrder="1"/>
      <protection locked="0"/>
    </xf>
    <xf numFmtId="0" fontId="2" fillId="6" borderId="26" xfId="0" applyFont="1" applyFill="1" applyBorder="1" applyAlignment="1" applyProtection="1">
      <alignment horizontal="center" wrapText="1" readingOrder="1"/>
      <protection locked="0"/>
    </xf>
    <xf numFmtId="2" fontId="1" fillId="0" borderId="22" xfId="0" applyNumberFormat="1" applyFont="1" applyBorder="1" applyAlignment="1" applyProtection="1">
      <alignment horizontal="center" wrapText="1" readingOrder="1"/>
      <protection locked="0"/>
    </xf>
    <xf numFmtId="0" fontId="1" fillId="0" borderId="0" xfId="0" applyFont="1" applyBorder="1" applyAlignment="1" applyProtection="1">
      <alignment horizontal="center" wrapText="1" readingOrder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3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7" xfId="0" applyBorder="1" applyAlignment="1"/>
    <xf numFmtId="0" fontId="0" fillId="0" borderId="10" xfId="0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A35"/>
  <sheetViews>
    <sheetView tabSelected="1" zoomScale="89" zoomScaleNormal="89" workbookViewId="0">
      <selection activeCell="J15" sqref="J15"/>
    </sheetView>
  </sheetViews>
  <sheetFormatPr defaultRowHeight="15" x14ac:dyDescent="0.25"/>
  <cols>
    <col min="1" max="1" width="3.85546875" style="4" customWidth="1"/>
    <col min="2" max="2" width="5.42578125" style="4" customWidth="1"/>
    <col min="3" max="3" width="21.42578125" style="4" customWidth="1"/>
    <col min="4" max="4" width="20" style="4" customWidth="1"/>
    <col min="5" max="5" width="3.28515625" style="4" customWidth="1"/>
    <col min="6" max="6" width="7" style="4" customWidth="1"/>
    <col min="7" max="7" width="9.7109375" style="4" customWidth="1"/>
    <col min="8" max="8" width="8.28515625" style="4" customWidth="1"/>
    <col min="9" max="9" width="6.42578125" style="4" customWidth="1"/>
    <col min="10" max="10" width="7.140625" style="4" customWidth="1"/>
    <col min="11" max="11" width="7.7109375" style="109" customWidth="1"/>
    <col min="12" max="12" width="7.42578125" style="109" customWidth="1"/>
    <col min="13" max="13" width="2.28515625" style="4" customWidth="1"/>
    <col min="14" max="14" width="7.42578125" style="4" customWidth="1"/>
    <col min="15" max="15" width="8.7109375" style="4" customWidth="1"/>
    <col min="16" max="16" width="8.140625" style="4" customWidth="1"/>
    <col min="17" max="17" width="6.42578125" style="4" customWidth="1"/>
    <col min="18" max="18" width="7.42578125" style="4" customWidth="1"/>
    <col min="19" max="19" width="6.7109375" style="4" customWidth="1"/>
    <col min="20" max="20" width="6.85546875" style="4" customWidth="1"/>
    <col min="21" max="21" width="2.28515625" style="4" customWidth="1"/>
    <col min="22" max="22" width="8" style="109" customWidth="1"/>
    <col min="23" max="24" width="7.85546875" style="4" customWidth="1"/>
    <col min="25" max="25" width="3.28515625" style="4" customWidth="1"/>
    <col min="26" max="26" width="9.85546875" style="4" customWidth="1"/>
    <col min="27" max="27" width="7.7109375" style="4" customWidth="1"/>
    <col min="28" max="16384" width="9.140625" style="4"/>
  </cols>
  <sheetData>
    <row r="1" spans="1:27" ht="18.75" x14ac:dyDescent="0.3">
      <c r="A1" s="147"/>
      <c r="B1" s="148"/>
      <c r="C1" s="148"/>
      <c r="D1" s="148"/>
      <c r="E1" s="148"/>
      <c r="F1" s="149" t="s">
        <v>73</v>
      </c>
      <c r="G1" s="149"/>
      <c r="H1" s="149"/>
      <c r="I1" s="149"/>
      <c r="J1" s="149"/>
      <c r="K1" s="152"/>
      <c r="L1" s="152"/>
      <c r="M1" s="148"/>
      <c r="N1" s="149" t="s">
        <v>74</v>
      </c>
      <c r="O1" s="149"/>
      <c r="P1" s="149"/>
      <c r="Q1" s="149"/>
      <c r="R1" s="149"/>
      <c r="S1" s="152"/>
      <c r="T1" s="152"/>
      <c r="U1" s="148"/>
      <c r="V1" s="149" t="s">
        <v>75</v>
      </c>
      <c r="W1" s="149"/>
      <c r="X1" s="149"/>
      <c r="Y1" s="150"/>
      <c r="Z1" s="150"/>
      <c r="AA1" s="151"/>
    </row>
    <row r="2" spans="1:27" ht="75.75" x14ac:dyDescent="0.3">
      <c r="A2" s="22"/>
      <c r="B2" s="129" t="s">
        <v>3</v>
      </c>
      <c r="C2" s="130" t="s">
        <v>52</v>
      </c>
      <c r="D2" s="131" t="s">
        <v>51</v>
      </c>
      <c r="E2" s="6"/>
      <c r="F2" s="132" t="s">
        <v>15</v>
      </c>
      <c r="G2" s="133" t="s">
        <v>14</v>
      </c>
      <c r="H2" s="134" t="s">
        <v>13</v>
      </c>
      <c r="I2" s="135" t="s">
        <v>12</v>
      </c>
      <c r="J2" s="136" t="s">
        <v>11</v>
      </c>
      <c r="K2" s="137" t="s">
        <v>21</v>
      </c>
      <c r="L2" s="138" t="s">
        <v>49</v>
      </c>
      <c r="M2" s="81"/>
      <c r="N2" s="139" t="s">
        <v>7</v>
      </c>
      <c r="O2" s="133" t="s">
        <v>8</v>
      </c>
      <c r="P2" s="134" t="s">
        <v>9</v>
      </c>
      <c r="Q2" s="140" t="s">
        <v>10</v>
      </c>
      <c r="R2" s="141" t="s">
        <v>6</v>
      </c>
      <c r="S2" s="142" t="s">
        <v>23</v>
      </c>
      <c r="T2" s="143" t="s">
        <v>50</v>
      </c>
      <c r="U2" s="82"/>
      <c r="V2" s="144" t="s">
        <v>4</v>
      </c>
      <c r="W2" s="145" t="s">
        <v>20</v>
      </c>
      <c r="X2" s="141" t="s">
        <v>5</v>
      </c>
      <c r="Y2" s="6"/>
      <c r="Z2" s="146" t="s">
        <v>16</v>
      </c>
      <c r="AA2" s="146" t="s">
        <v>24</v>
      </c>
    </row>
    <row r="3" spans="1:27" x14ac:dyDescent="0.25">
      <c r="A3" s="22">
        <v>1</v>
      </c>
      <c r="B3" s="51">
        <v>101</v>
      </c>
      <c r="C3" s="123" t="s">
        <v>31</v>
      </c>
      <c r="D3" s="123" t="s">
        <v>55</v>
      </c>
      <c r="E3" s="6"/>
      <c r="F3" s="18">
        <v>5</v>
      </c>
      <c r="G3" s="19">
        <v>30.33</v>
      </c>
      <c r="H3" s="53">
        <f>PRODUCT(F3,10)+G3</f>
        <v>80.33</v>
      </c>
      <c r="I3" s="53">
        <f t="shared" ref="I3:I33" si="0">RANK(H3,$H$3:$H$33)</f>
        <v>30</v>
      </c>
      <c r="J3" s="54">
        <f>LOOKUP(I3,'Cup Points'!A$3:A$56,'Cup Points'!B$3:B$56)</f>
        <v>0</v>
      </c>
      <c r="K3" s="107">
        <v>0</v>
      </c>
      <c r="L3" s="110">
        <v>0</v>
      </c>
      <c r="M3" s="6"/>
      <c r="N3" s="65">
        <v>5</v>
      </c>
      <c r="O3" s="66">
        <v>61.88</v>
      </c>
      <c r="P3" s="57">
        <f>PRODUCT(N3,10)+O3</f>
        <v>111.88</v>
      </c>
      <c r="Q3" s="58">
        <f t="shared" ref="Q3:Q33" si="1">RANK(P3,$P$3:$P$33)</f>
        <v>19</v>
      </c>
      <c r="R3" s="59">
        <f>LOOKUP(Q3,'Cup Points'!A$3:A$56,'Cup Points'!B$3:B$56)</f>
        <v>64</v>
      </c>
      <c r="S3" s="83">
        <v>17.649999999999999</v>
      </c>
      <c r="T3" s="84">
        <v>0</v>
      </c>
      <c r="U3" s="6"/>
      <c r="V3" s="114">
        <f t="shared" ref="V3:V33" si="2">H3+P3</f>
        <v>192.20999999999998</v>
      </c>
      <c r="W3" s="53">
        <f t="shared" ref="W3:W33" si="3">RANK(V3,$V$3:$V$33)</f>
        <v>27</v>
      </c>
      <c r="X3" s="54">
        <f>LOOKUP(W3,'Cup Points'!A$3:A$56,'Cup Points'!B$3:B$56)</f>
        <v>62</v>
      </c>
      <c r="Y3" s="6"/>
      <c r="Z3" s="63">
        <f>J3+R3+X3</f>
        <v>126</v>
      </c>
      <c r="AA3" s="64">
        <f t="shared" ref="AA3:AA33" si="4">RANK(Z3,$Z$3:$Z$33)</f>
        <v>29</v>
      </c>
    </row>
    <row r="4" spans="1:27" x14ac:dyDescent="0.25">
      <c r="A4" s="22">
        <v>2</v>
      </c>
      <c r="B4" s="51">
        <v>103</v>
      </c>
      <c r="C4" s="123" t="s">
        <v>89</v>
      </c>
      <c r="D4" s="123" t="s">
        <v>90</v>
      </c>
      <c r="E4" s="6"/>
      <c r="F4" s="18">
        <v>5</v>
      </c>
      <c r="G4" s="19">
        <v>37.81</v>
      </c>
      <c r="H4" s="53">
        <f t="shared" ref="H4:H32" si="5">PRODUCT(F4,10)+G4</f>
        <v>87.81</v>
      </c>
      <c r="I4" s="53">
        <f t="shared" si="0"/>
        <v>28</v>
      </c>
      <c r="J4" s="54">
        <f>LOOKUP(I4,'Cup Points'!A$3:A$56,'Cup Points'!B$3:B$56)</f>
        <v>62</v>
      </c>
      <c r="K4" s="107">
        <v>10.18</v>
      </c>
      <c r="L4" s="110">
        <v>0</v>
      </c>
      <c r="M4" s="6"/>
      <c r="N4" s="65">
        <v>5</v>
      </c>
      <c r="O4" s="66">
        <v>58.54</v>
      </c>
      <c r="P4" s="57">
        <f t="shared" ref="P4:P33" si="6">PRODUCT(N4,10)+O4</f>
        <v>108.53999999999999</v>
      </c>
      <c r="Q4" s="58">
        <f t="shared" si="1"/>
        <v>22</v>
      </c>
      <c r="R4" s="59">
        <f>LOOKUP(Q4,'Cup Points'!A$3:A$56,'Cup Points'!B$3:B$56)</f>
        <v>62</v>
      </c>
      <c r="S4" s="83">
        <v>0</v>
      </c>
      <c r="T4" s="84">
        <v>0</v>
      </c>
      <c r="U4" s="6"/>
      <c r="V4" s="114">
        <f t="shared" si="2"/>
        <v>196.35</v>
      </c>
      <c r="W4" s="53">
        <f t="shared" si="3"/>
        <v>25</v>
      </c>
      <c r="X4" s="54">
        <f>LOOKUP(W4,'Cup Points'!A$3:A$56,'Cup Points'!B$3:B$56)</f>
        <v>62</v>
      </c>
      <c r="Y4" s="6"/>
      <c r="Z4" s="63">
        <f t="shared" ref="Z4:Z33" si="7">J4+R4+X4</f>
        <v>186</v>
      </c>
      <c r="AA4" s="64">
        <f t="shared" si="4"/>
        <v>25</v>
      </c>
    </row>
    <row r="5" spans="1:27" x14ac:dyDescent="0.25">
      <c r="A5" s="22">
        <v>3</v>
      </c>
      <c r="B5" s="52">
        <v>104</v>
      </c>
      <c r="C5" s="123" t="s">
        <v>91</v>
      </c>
      <c r="D5" s="123" t="s">
        <v>92</v>
      </c>
      <c r="E5" s="6"/>
      <c r="F5" s="18">
        <v>5</v>
      </c>
      <c r="G5" s="19">
        <v>41.41</v>
      </c>
      <c r="H5" s="53">
        <f t="shared" si="5"/>
        <v>91.41</v>
      </c>
      <c r="I5" s="53">
        <f t="shared" si="0"/>
        <v>26</v>
      </c>
      <c r="J5" s="54">
        <f>LOOKUP(I5,'Cup Points'!A$3:A$56,'Cup Points'!B$3:B$56)</f>
        <v>62</v>
      </c>
      <c r="K5" s="107">
        <v>0</v>
      </c>
      <c r="L5" s="110">
        <v>0</v>
      </c>
      <c r="M5" s="6"/>
      <c r="N5" s="65">
        <v>5</v>
      </c>
      <c r="O5" s="66">
        <v>72.680000000000007</v>
      </c>
      <c r="P5" s="57">
        <f t="shared" si="6"/>
        <v>122.68</v>
      </c>
      <c r="Q5" s="58">
        <f t="shared" si="1"/>
        <v>10</v>
      </c>
      <c r="R5" s="59">
        <f>LOOKUP(Q5,'Cup Points'!A$3:A$56,'Cup Points'!B$3:B$56)</f>
        <v>76</v>
      </c>
      <c r="S5" s="83">
        <v>18.329999999999998</v>
      </c>
      <c r="T5" s="84">
        <v>0</v>
      </c>
      <c r="U5" s="6"/>
      <c r="V5" s="114">
        <f t="shared" si="2"/>
        <v>214.09</v>
      </c>
      <c r="W5" s="53">
        <f t="shared" si="3"/>
        <v>19</v>
      </c>
      <c r="X5" s="54">
        <f>LOOKUP(W5,'Cup Points'!A$3:A$56,'Cup Points'!B$3:B$56)</f>
        <v>64</v>
      </c>
      <c r="Y5" s="6"/>
      <c r="Z5" s="63">
        <f t="shared" si="7"/>
        <v>202</v>
      </c>
      <c r="AA5" s="64">
        <f t="shared" si="4"/>
        <v>17</v>
      </c>
    </row>
    <row r="6" spans="1:27" x14ac:dyDescent="0.25">
      <c r="A6" s="22">
        <v>4</v>
      </c>
      <c r="B6" s="51">
        <v>105</v>
      </c>
      <c r="C6" s="123" t="s">
        <v>26</v>
      </c>
      <c r="D6" s="123" t="s">
        <v>32</v>
      </c>
      <c r="E6" s="6"/>
      <c r="F6" s="18">
        <v>5</v>
      </c>
      <c r="G6" s="19">
        <v>72.209999999999994</v>
      </c>
      <c r="H6" s="53">
        <f t="shared" si="5"/>
        <v>122.21</v>
      </c>
      <c r="I6" s="53">
        <f t="shared" si="0"/>
        <v>6</v>
      </c>
      <c r="J6" s="54">
        <f>LOOKUP(I6,'Cup Points'!A$3:A$56,'Cup Points'!B$3:B$56)</f>
        <v>85</v>
      </c>
      <c r="K6" s="107">
        <v>21.65</v>
      </c>
      <c r="L6" s="110">
        <v>0</v>
      </c>
      <c r="M6" s="6"/>
      <c r="N6" s="65">
        <v>5</v>
      </c>
      <c r="O6" s="66">
        <v>51.36</v>
      </c>
      <c r="P6" s="57">
        <f t="shared" si="6"/>
        <v>101.36</v>
      </c>
      <c r="Q6" s="58">
        <f t="shared" si="1"/>
        <v>24</v>
      </c>
      <c r="R6" s="59">
        <f>LOOKUP(Q6,'Cup Points'!A$3:A$56,'Cup Points'!B$3:B$56)</f>
        <v>62</v>
      </c>
      <c r="S6" s="83">
        <v>0</v>
      </c>
      <c r="T6" s="84">
        <v>0</v>
      </c>
      <c r="U6" s="6"/>
      <c r="V6" s="114">
        <f>H6+P6</f>
        <v>223.57</v>
      </c>
      <c r="W6" s="53">
        <f t="shared" si="3"/>
        <v>15</v>
      </c>
      <c r="X6" s="54">
        <f>LOOKUP(W6,'Cup Points'!A$3:A$56,'Cup Points'!B$3:B$56)</f>
        <v>68</v>
      </c>
      <c r="Y6" s="6"/>
      <c r="Z6" s="63">
        <f t="shared" si="7"/>
        <v>215</v>
      </c>
      <c r="AA6" s="64">
        <f t="shared" si="4"/>
        <v>13</v>
      </c>
    </row>
    <row r="7" spans="1:27" x14ac:dyDescent="0.25">
      <c r="A7" s="22">
        <v>5</v>
      </c>
      <c r="B7" s="52">
        <v>106</v>
      </c>
      <c r="C7" s="123" t="s">
        <v>83</v>
      </c>
      <c r="D7" s="123" t="s">
        <v>82</v>
      </c>
      <c r="E7" s="6"/>
      <c r="F7" s="18">
        <v>5</v>
      </c>
      <c r="G7" s="19">
        <v>54.55</v>
      </c>
      <c r="H7" s="53">
        <f t="shared" si="5"/>
        <v>104.55</v>
      </c>
      <c r="I7" s="53">
        <f t="shared" si="0"/>
        <v>17</v>
      </c>
      <c r="J7" s="54">
        <f>LOOKUP(I7,'Cup Points'!A$3:A$56,'Cup Points'!B$3:B$56)</f>
        <v>66</v>
      </c>
      <c r="K7" s="107">
        <v>16.64</v>
      </c>
      <c r="L7" s="110">
        <v>0</v>
      </c>
      <c r="M7" s="6"/>
      <c r="N7" s="65">
        <v>5</v>
      </c>
      <c r="O7" s="66">
        <v>83.15</v>
      </c>
      <c r="P7" s="57">
        <f t="shared" si="6"/>
        <v>133.15</v>
      </c>
      <c r="Q7" s="58">
        <f t="shared" si="1"/>
        <v>3</v>
      </c>
      <c r="R7" s="59">
        <f>LOOKUP(Q7,'Cup Points'!A$3:A$56,'Cup Points'!B$3:B$56)</f>
        <v>94</v>
      </c>
      <c r="S7" s="83">
        <v>0</v>
      </c>
      <c r="T7" s="84">
        <v>0</v>
      </c>
      <c r="U7" s="6"/>
      <c r="V7" s="114">
        <f t="shared" si="2"/>
        <v>237.7</v>
      </c>
      <c r="W7" s="53">
        <f t="shared" si="3"/>
        <v>7</v>
      </c>
      <c r="X7" s="54">
        <f>LOOKUP(W7,'Cup Points'!A$3:A$56,'Cup Points'!B$3:B$56)</f>
        <v>82</v>
      </c>
      <c r="Y7" s="6"/>
      <c r="Z7" s="63">
        <f t="shared" si="7"/>
        <v>242</v>
      </c>
      <c r="AA7" s="64">
        <f t="shared" si="4"/>
        <v>7</v>
      </c>
    </row>
    <row r="8" spans="1:27" x14ac:dyDescent="0.25">
      <c r="A8" s="22">
        <v>6</v>
      </c>
      <c r="B8" s="51">
        <v>107</v>
      </c>
      <c r="C8" s="123" t="s">
        <v>30</v>
      </c>
      <c r="D8" s="123" t="s">
        <v>33</v>
      </c>
      <c r="E8" s="6"/>
      <c r="F8" s="18">
        <v>5</v>
      </c>
      <c r="G8" s="19">
        <v>60.1</v>
      </c>
      <c r="H8" s="53">
        <f t="shared" si="5"/>
        <v>110.1</v>
      </c>
      <c r="I8" s="53">
        <f t="shared" si="0"/>
        <v>12</v>
      </c>
      <c r="J8" s="54">
        <f>LOOKUP(I8,'Cup Points'!A$3:A$56,'Cup Points'!B$3:B$56)</f>
        <v>72</v>
      </c>
      <c r="K8" s="107">
        <v>14.14</v>
      </c>
      <c r="L8" s="110">
        <v>0</v>
      </c>
      <c r="M8" s="6"/>
      <c r="N8" s="65">
        <v>5</v>
      </c>
      <c r="O8" s="66">
        <v>66.260000000000005</v>
      </c>
      <c r="P8" s="57">
        <f t="shared" si="6"/>
        <v>116.26</v>
      </c>
      <c r="Q8" s="58">
        <f t="shared" si="1"/>
        <v>15</v>
      </c>
      <c r="R8" s="59">
        <f>LOOKUP(Q8,'Cup Points'!A$3:A$56,'Cup Points'!B$3:B$56)</f>
        <v>68</v>
      </c>
      <c r="S8" s="83">
        <v>17.28</v>
      </c>
      <c r="T8" s="84">
        <v>0</v>
      </c>
      <c r="U8" s="6"/>
      <c r="V8" s="114">
        <f t="shared" si="2"/>
        <v>226.36</v>
      </c>
      <c r="W8" s="53">
        <f t="shared" si="3"/>
        <v>14</v>
      </c>
      <c r="X8" s="54">
        <f>LOOKUP(W8,'Cup Points'!A$3:A$56,'Cup Points'!B$3:B$56)</f>
        <v>69</v>
      </c>
      <c r="Y8" s="6"/>
      <c r="Z8" s="63">
        <f t="shared" si="7"/>
        <v>209</v>
      </c>
      <c r="AA8" s="64">
        <f t="shared" si="4"/>
        <v>15</v>
      </c>
    </row>
    <row r="9" spans="1:27" x14ac:dyDescent="0.25">
      <c r="A9" s="22">
        <v>7</v>
      </c>
      <c r="B9" s="52">
        <v>108</v>
      </c>
      <c r="C9" s="123" t="s">
        <v>93</v>
      </c>
      <c r="D9" s="123" t="s">
        <v>94</v>
      </c>
      <c r="E9" s="6"/>
      <c r="F9" s="18">
        <v>5</v>
      </c>
      <c r="G9" s="19">
        <v>66.12</v>
      </c>
      <c r="H9" s="53">
        <f t="shared" si="5"/>
        <v>116.12</v>
      </c>
      <c r="I9" s="53">
        <f t="shared" si="0"/>
        <v>8</v>
      </c>
      <c r="J9" s="54">
        <f>LOOKUP(I9,'Cup Points'!A$3:A$56,'Cup Points'!B$3:B$56)</f>
        <v>80</v>
      </c>
      <c r="K9" s="107">
        <v>0</v>
      </c>
      <c r="L9" s="110">
        <v>0</v>
      </c>
      <c r="M9" s="6"/>
      <c r="N9" s="65">
        <v>5</v>
      </c>
      <c r="O9" s="66">
        <v>60.29</v>
      </c>
      <c r="P9" s="57">
        <f t="shared" si="6"/>
        <v>110.28999999999999</v>
      </c>
      <c r="Q9" s="58">
        <f t="shared" si="1"/>
        <v>21</v>
      </c>
      <c r="R9" s="59">
        <f>LOOKUP(Q9,'Cup Points'!A$3:A$56,'Cup Points'!B$3:B$56)</f>
        <v>62</v>
      </c>
      <c r="S9" s="83">
        <v>0</v>
      </c>
      <c r="T9" s="84">
        <v>0</v>
      </c>
      <c r="U9" s="6"/>
      <c r="V9" s="114">
        <f t="shared" si="2"/>
        <v>226.41</v>
      </c>
      <c r="W9" s="53">
        <f t="shared" si="3"/>
        <v>13</v>
      </c>
      <c r="X9" s="54">
        <f>LOOKUP(W9,'Cup Points'!A$3:A$56,'Cup Points'!B$3:B$56)</f>
        <v>70</v>
      </c>
      <c r="Y9" s="6"/>
      <c r="Z9" s="63">
        <f t="shared" si="7"/>
        <v>212</v>
      </c>
      <c r="AA9" s="64">
        <f t="shared" si="4"/>
        <v>14</v>
      </c>
    </row>
    <row r="10" spans="1:27" x14ac:dyDescent="0.25">
      <c r="A10" s="22">
        <v>8</v>
      </c>
      <c r="B10" s="51">
        <v>109</v>
      </c>
      <c r="C10" s="123" t="s">
        <v>95</v>
      </c>
      <c r="D10" s="123" t="s">
        <v>96</v>
      </c>
      <c r="E10" s="6"/>
      <c r="F10" s="18">
        <v>5</v>
      </c>
      <c r="G10" s="19">
        <v>47.74</v>
      </c>
      <c r="H10" s="53">
        <f t="shared" si="5"/>
        <v>97.740000000000009</v>
      </c>
      <c r="I10" s="53">
        <f t="shared" si="0"/>
        <v>22</v>
      </c>
      <c r="J10" s="54">
        <f>LOOKUP(I10,'Cup Points'!A$3:A$56,'Cup Points'!B$3:B$56)</f>
        <v>62</v>
      </c>
      <c r="K10" s="107"/>
      <c r="L10" s="110">
        <v>0</v>
      </c>
      <c r="M10" s="6"/>
      <c r="N10" s="65">
        <v>5</v>
      </c>
      <c r="O10" s="66">
        <v>80.2</v>
      </c>
      <c r="P10" s="57">
        <f t="shared" si="6"/>
        <v>130.19999999999999</v>
      </c>
      <c r="Q10" s="58">
        <f t="shared" si="1"/>
        <v>4</v>
      </c>
      <c r="R10" s="59">
        <f>LOOKUP(Q10,'Cup Points'!A$3:A$56,'Cup Points'!B$3:B$56)</f>
        <v>91</v>
      </c>
      <c r="S10" s="83">
        <v>20.88</v>
      </c>
      <c r="T10" s="84">
        <v>0</v>
      </c>
      <c r="U10" s="6"/>
      <c r="V10" s="114">
        <f t="shared" si="2"/>
        <v>227.94</v>
      </c>
      <c r="W10" s="53">
        <f t="shared" si="3"/>
        <v>11</v>
      </c>
      <c r="X10" s="54">
        <f>LOOKUP(W10,'Cup Points'!A$3:A$56,'Cup Points'!B$3:B$56)</f>
        <v>74</v>
      </c>
      <c r="Y10" s="6"/>
      <c r="Z10" s="63">
        <f t="shared" si="7"/>
        <v>227</v>
      </c>
      <c r="AA10" s="64">
        <f t="shared" si="4"/>
        <v>9</v>
      </c>
    </row>
    <row r="11" spans="1:27" x14ac:dyDescent="0.25">
      <c r="A11" s="22">
        <v>9</v>
      </c>
      <c r="B11" s="52">
        <v>110</v>
      </c>
      <c r="C11" s="123" t="s">
        <v>34</v>
      </c>
      <c r="D11" s="123" t="s">
        <v>35</v>
      </c>
      <c r="E11" s="6"/>
      <c r="F11" s="18">
        <v>5</v>
      </c>
      <c r="G11" s="19">
        <v>75.430000000000007</v>
      </c>
      <c r="H11" s="53">
        <f t="shared" si="5"/>
        <v>125.43</v>
      </c>
      <c r="I11" s="53">
        <f t="shared" si="0"/>
        <v>4</v>
      </c>
      <c r="J11" s="54">
        <f>LOOKUP(I11,'Cup Points'!A$3:A$56,'Cup Points'!B$3:B$56)</f>
        <v>91</v>
      </c>
      <c r="K11" s="107">
        <v>17.55</v>
      </c>
      <c r="L11" s="110">
        <v>0</v>
      </c>
      <c r="M11" s="6"/>
      <c r="N11" s="65">
        <v>0</v>
      </c>
      <c r="O11" s="66">
        <v>0</v>
      </c>
      <c r="P11" s="57">
        <f t="shared" si="6"/>
        <v>0</v>
      </c>
      <c r="Q11" s="58">
        <f t="shared" si="1"/>
        <v>30</v>
      </c>
      <c r="R11" s="59">
        <f>LOOKUP(Q11,'Cup Points'!A$3:A$56,'Cup Points'!B$3:B$56)</f>
        <v>0</v>
      </c>
      <c r="S11" s="83">
        <v>0</v>
      </c>
      <c r="T11" s="84">
        <v>0</v>
      </c>
      <c r="U11" s="6"/>
      <c r="V11" s="114">
        <f t="shared" si="2"/>
        <v>125.43</v>
      </c>
      <c r="W11" s="53">
        <f t="shared" si="3"/>
        <v>30</v>
      </c>
      <c r="X11" s="54">
        <f>LOOKUP(W11,'Cup Points'!A$3:A$56,'Cup Points'!B$3:B$56)</f>
        <v>0</v>
      </c>
      <c r="Y11" s="6"/>
      <c r="Z11" s="63">
        <f t="shared" si="7"/>
        <v>91</v>
      </c>
      <c r="AA11" s="64">
        <f t="shared" si="4"/>
        <v>30</v>
      </c>
    </row>
    <row r="12" spans="1:27" x14ac:dyDescent="0.25">
      <c r="A12" s="22">
        <v>10</v>
      </c>
      <c r="B12" s="51">
        <v>111</v>
      </c>
      <c r="C12" s="123" t="s">
        <v>116</v>
      </c>
      <c r="D12" s="123" t="s">
        <v>36</v>
      </c>
      <c r="E12" s="6"/>
      <c r="F12" s="18">
        <v>5</v>
      </c>
      <c r="G12" s="19">
        <v>38.9</v>
      </c>
      <c r="H12" s="53">
        <f t="shared" si="5"/>
        <v>88.9</v>
      </c>
      <c r="I12" s="53">
        <f t="shared" si="0"/>
        <v>27</v>
      </c>
      <c r="J12" s="54">
        <f>LOOKUP(I12,'Cup Points'!A$3:A$56,'Cup Points'!B$3:B$56)</f>
        <v>62</v>
      </c>
      <c r="K12" s="107">
        <v>0</v>
      </c>
      <c r="L12" s="110">
        <v>0</v>
      </c>
      <c r="M12" s="6"/>
      <c r="N12" s="65">
        <v>5</v>
      </c>
      <c r="O12" s="66">
        <v>63.42</v>
      </c>
      <c r="P12" s="57">
        <f t="shared" si="6"/>
        <v>113.42</v>
      </c>
      <c r="Q12" s="58">
        <f t="shared" si="1"/>
        <v>17</v>
      </c>
      <c r="R12" s="59">
        <f>LOOKUP(Q12,'Cup Points'!A$3:A$56,'Cup Points'!B$3:B$56)</f>
        <v>66</v>
      </c>
      <c r="S12" s="83"/>
      <c r="T12" s="84">
        <v>0</v>
      </c>
      <c r="U12" s="6"/>
      <c r="V12" s="114">
        <f t="shared" si="2"/>
        <v>202.32</v>
      </c>
      <c r="W12" s="53">
        <f t="shared" si="3"/>
        <v>23</v>
      </c>
      <c r="X12" s="54">
        <f>LOOKUP(W12,'Cup Points'!A$3:A$56,'Cup Points'!B$3:B$56)</f>
        <v>62</v>
      </c>
      <c r="Y12" s="6"/>
      <c r="Z12" s="63">
        <f t="shared" si="7"/>
        <v>190</v>
      </c>
      <c r="AA12" s="64">
        <f t="shared" si="4"/>
        <v>23</v>
      </c>
    </row>
    <row r="13" spans="1:27" x14ac:dyDescent="0.25">
      <c r="A13" s="22">
        <v>11</v>
      </c>
      <c r="B13" s="52">
        <v>112</v>
      </c>
      <c r="C13" s="123" t="s">
        <v>37</v>
      </c>
      <c r="D13" s="123" t="s">
        <v>38</v>
      </c>
      <c r="E13" s="6"/>
      <c r="F13" s="18">
        <v>5</v>
      </c>
      <c r="G13" s="19">
        <v>54.21</v>
      </c>
      <c r="H13" s="53">
        <f t="shared" si="5"/>
        <v>104.21000000000001</v>
      </c>
      <c r="I13" s="53">
        <f t="shared" si="0"/>
        <v>18</v>
      </c>
      <c r="J13" s="54">
        <f>LOOKUP(I13,'Cup Points'!A$3:A$56,'Cup Points'!B$3:B$56)</f>
        <v>65</v>
      </c>
      <c r="K13" s="107">
        <v>0</v>
      </c>
      <c r="L13" s="110">
        <v>0</v>
      </c>
      <c r="M13" s="6"/>
      <c r="N13" s="65">
        <v>5</v>
      </c>
      <c r="O13" s="66">
        <v>66.790000000000006</v>
      </c>
      <c r="P13" s="57">
        <f t="shared" si="6"/>
        <v>116.79</v>
      </c>
      <c r="Q13" s="58">
        <f t="shared" si="1"/>
        <v>14</v>
      </c>
      <c r="R13" s="59">
        <f>LOOKUP(Q13,'Cup Points'!A$3:A$56,'Cup Points'!B$3:B$56)</f>
        <v>69</v>
      </c>
      <c r="S13" s="83">
        <v>14.83</v>
      </c>
      <c r="T13" s="84">
        <v>0</v>
      </c>
      <c r="U13" s="6"/>
      <c r="V13" s="114">
        <f t="shared" si="2"/>
        <v>221</v>
      </c>
      <c r="W13" s="53">
        <f t="shared" si="3"/>
        <v>17</v>
      </c>
      <c r="X13" s="54">
        <f>LOOKUP(W13,'Cup Points'!A$3:A$56,'Cup Points'!B$3:B$56)</f>
        <v>66</v>
      </c>
      <c r="Y13" s="6"/>
      <c r="Z13" s="63">
        <f t="shared" si="7"/>
        <v>200</v>
      </c>
      <c r="AA13" s="64">
        <f t="shared" si="4"/>
        <v>18</v>
      </c>
    </row>
    <row r="14" spans="1:27" x14ac:dyDescent="0.25">
      <c r="A14" s="22">
        <v>12</v>
      </c>
      <c r="B14" s="51">
        <v>114</v>
      </c>
      <c r="C14" s="123" t="s">
        <v>112</v>
      </c>
      <c r="D14" s="123" t="s">
        <v>113</v>
      </c>
      <c r="E14" s="6"/>
      <c r="F14" s="18">
        <v>5</v>
      </c>
      <c r="G14" s="19">
        <v>54.63</v>
      </c>
      <c r="H14" s="114">
        <f>PRODUCT(F14,10)+G14</f>
        <v>104.63</v>
      </c>
      <c r="I14" s="53">
        <f t="shared" si="0"/>
        <v>16</v>
      </c>
      <c r="J14" s="54">
        <f>LOOKUP(I14,'Cup Points'!A$3:A$56,'Cup Points'!B$3:B$56)</f>
        <v>67</v>
      </c>
      <c r="K14" s="107">
        <v>19.11</v>
      </c>
      <c r="L14" s="110">
        <v>0</v>
      </c>
      <c r="M14" s="6"/>
      <c r="N14" s="65">
        <v>5</v>
      </c>
      <c r="O14" s="66">
        <v>67.48</v>
      </c>
      <c r="P14" s="57">
        <f t="shared" si="6"/>
        <v>117.48</v>
      </c>
      <c r="Q14" s="58">
        <f t="shared" si="1"/>
        <v>12</v>
      </c>
      <c r="R14" s="59">
        <f>LOOKUP(Q14,'Cup Points'!A$3:A$56,'Cup Points'!B$3:B$56)</f>
        <v>72</v>
      </c>
      <c r="S14" s="83">
        <v>0</v>
      </c>
      <c r="T14" s="84">
        <v>0</v>
      </c>
      <c r="U14" s="6"/>
      <c r="V14" s="114">
        <f t="shared" si="2"/>
        <v>222.11</v>
      </c>
      <c r="W14" s="53">
        <f t="shared" si="3"/>
        <v>16</v>
      </c>
      <c r="X14" s="54">
        <f>LOOKUP(W14,'Cup Points'!A$3:A$56,'Cup Points'!B$3:B$56)</f>
        <v>67</v>
      </c>
      <c r="Y14" s="6"/>
      <c r="Z14" s="63">
        <f t="shared" si="7"/>
        <v>206</v>
      </c>
      <c r="AA14" s="64">
        <f t="shared" si="4"/>
        <v>16</v>
      </c>
    </row>
    <row r="15" spans="1:27" x14ac:dyDescent="0.25">
      <c r="A15" s="22">
        <v>13</v>
      </c>
      <c r="B15" s="52">
        <v>115</v>
      </c>
      <c r="C15" s="123" t="s">
        <v>97</v>
      </c>
      <c r="D15" s="123" t="s">
        <v>98</v>
      </c>
      <c r="E15" s="6"/>
      <c r="F15" s="18">
        <v>5</v>
      </c>
      <c r="G15" s="19">
        <v>54.98</v>
      </c>
      <c r="H15" s="53">
        <f t="shared" si="5"/>
        <v>104.97999999999999</v>
      </c>
      <c r="I15" s="53">
        <f t="shared" si="0"/>
        <v>15</v>
      </c>
      <c r="J15" s="54">
        <f>LOOKUP(I15,'Cup Points'!A$3:A$56,'Cup Points'!B$3:B$56)</f>
        <v>68</v>
      </c>
      <c r="K15" s="107"/>
      <c r="L15" s="110">
        <v>0</v>
      </c>
      <c r="M15" s="6"/>
      <c r="N15" s="65">
        <v>5</v>
      </c>
      <c r="O15" s="66">
        <v>56.77</v>
      </c>
      <c r="P15" s="57">
        <f t="shared" si="6"/>
        <v>106.77000000000001</v>
      </c>
      <c r="Q15" s="58">
        <f t="shared" si="1"/>
        <v>23</v>
      </c>
      <c r="R15" s="59">
        <f>LOOKUP(Q15,'Cup Points'!A$3:A$56,'Cup Points'!B$3:B$56)</f>
        <v>62</v>
      </c>
      <c r="S15" s="83">
        <v>0</v>
      </c>
      <c r="T15" s="84">
        <v>0</v>
      </c>
      <c r="U15" s="6"/>
      <c r="V15" s="114">
        <f t="shared" si="2"/>
        <v>211.75</v>
      </c>
      <c r="W15" s="53">
        <f t="shared" si="3"/>
        <v>20</v>
      </c>
      <c r="X15" s="54">
        <f>LOOKUP(W15,'Cup Points'!A$3:A$56,'Cup Points'!B$3:B$56)</f>
        <v>63</v>
      </c>
      <c r="Y15" s="6"/>
      <c r="Z15" s="63">
        <f t="shared" si="7"/>
        <v>193</v>
      </c>
      <c r="AA15" s="64">
        <f t="shared" si="4"/>
        <v>21</v>
      </c>
    </row>
    <row r="16" spans="1:27" x14ac:dyDescent="0.25">
      <c r="A16" s="22">
        <v>14</v>
      </c>
      <c r="B16" s="51">
        <v>116</v>
      </c>
      <c r="C16" s="123" t="s">
        <v>99</v>
      </c>
      <c r="D16" s="123" t="s">
        <v>100</v>
      </c>
      <c r="E16" s="6"/>
      <c r="F16" s="18">
        <v>5</v>
      </c>
      <c r="G16" s="19">
        <v>53.24</v>
      </c>
      <c r="H16" s="53">
        <f t="shared" si="5"/>
        <v>103.24000000000001</v>
      </c>
      <c r="I16" s="53">
        <f t="shared" si="0"/>
        <v>20</v>
      </c>
      <c r="J16" s="54">
        <f>LOOKUP(I16,'Cup Points'!A$3:A$56,'Cup Points'!B$3:B$56)</f>
        <v>63</v>
      </c>
      <c r="K16" s="107">
        <v>15.52</v>
      </c>
      <c r="L16" s="110">
        <v>0</v>
      </c>
      <c r="M16" s="6"/>
      <c r="N16" s="65">
        <v>5</v>
      </c>
      <c r="O16" s="66">
        <v>47.64</v>
      </c>
      <c r="P16" s="57">
        <f t="shared" si="6"/>
        <v>97.64</v>
      </c>
      <c r="Q16" s="58">
        <f t="shared" si="1"/>
        <v>25</v>
      </c>
      <c r="R16" s="59">
        <f>LOOKUP(Q16,'Cup Points'!A$3:A$56,'Cup Points'!B$3:B$56)</f>
        <v>62</v>
      </c>
      <c r="S16" s="83">
        <v>0</v>
      </c>
      <c r="T16" s="84">
        <v>0</v>
      </c>
      <c r="U16" s="6"/>
      <c r="V16" s="114">
        <f t="shared" si="2"/>
        <v>200.88</v>
      </c>
      <c r="W16" s="53">
        <f t="shared" si="3"/>
        <v>24</v>
      </c>
      <c r="X16" s="54">
        <f>LOOKUP(W16,'Cup Points'!A$3:A$56,'Cup Points'!B$3:B$56)</f>
        <v>62</v>
      </c>
      <c r="Y16" s="6"/>
      <c r="Z16" s="63">
        <f t="shared" si="7"/>
        <v>187</v>
      </c>
      <c r="AA16" s="64">
        <f t="shared" si="4"/>
        <v>24</v>
      </c>
    </row>
    <row r="17" spans="1:27" x14ac:dyDescent="0.25">
      <c r="A17" s="22">
        <v>15</v>
      </c>
      <c r="B17" s="52">
        <v>117</v>
      </c>
      <c r="C17" s="123" t="s">
        <v>27</v>
      </c>
      <c r="D17" s="123" t="s">
        <v>39</v>
      </c>
      <c r="E17" s="6"/>
      <c r="F17" s="18">
        <v>5</v>
      </c>
      <c r="G17" s="19">
        <v>45.86</v>
      </c>
      <c r="H17" s="53">
        <f t="shared" si="5"/>
        <v>95.86</v>
      </c>
      <c r="I17" s="53">
        <f t="shared" si="0"/>
        <v>25</v>
      </c>
      <c r="J17" s="54">
        <f>LOOKUP(I17,'Cup Points'!A$3:A$56,'Cup Points'!B$3:B$56)</f>
        <v>62</v>
      </c>
      <c r="K17" s="107">
        <v>11.39</v>
      </c>
      <c r="L17" s="110">
        <v>0</v>
      </c>
      <c r="M17" s="6"/>
      <c r="N17" s="65">
        <v>5</v>
      </c>
      <c r="O17" s="66">
        <v>64.87</v>
      </c>
      <c r="P17" s="57">
        <f t="shared" si="6"/>
        <v>114.87</v>
      </c>
      <c r="Q17" s="58">
        <f t="shared" si="1"/>
        <v>16</v>
      </c>
      <c r="R17" s="59">
        <f>LOOKUP(Q17,'Cup Points'!A$3:A$56,'Cup Points'!B$3:B$56)</f>
        <v>67</v>
      </c>
      <c r="S17" s="83">
        <v>14.51</v>
      </c>
      <c r="T17" s="84">
        <v>0</v>
      </c>
      <c r="U17" s="6"/>
      <c r="V17" s="114">
        <f t="shared" si="2"/>
        <v>210.73000000000002</v>
      </c>
      <c r="W17" s="53">
        <f t="shared" si="3"/>
        <v>21</v>
      </c>
      <c r="X17" s="54">
        <f>LOOKUP(W17,'Cup Points'!A$3:A$56,'Cup Points'!B$3:B$56)</f>
        <v>62</v>
      </c>
      <c r="Y17" s="6"/>
      <c r="Z17" s="63">
        <f t="shared" si="7"/>
        <v>191</v>
      </c>
      <c r="AA17" s="64">
        <f t="shared" si="4"/>
        <v>22</v>
      </c>
    </row>
    <row r="18" spans="1:27" x14ac:dyDescent="0.25">
      <c r="A18" s="22">
        <v>16</v>
      </c>
      <c r="B18" s="51">
        <v>118</v>
      </c>
      <c r="C18" s="123" t="s">
        <v>58</v>
      </c>
      <c r="D18" s="123" t="s">
        <v>40</v>
      </c>
      <c r="E18" s="6"/>
      <c r="F18" s="18">
        <v>5</v>
      </c>
      <c r="G18" s="19">
        <v>80</v>
      </c>
      <c r="H18" s="53">
        <f t="shared" si="5"/>
        <v>130</v>
      </c>
      <c r="I18" s="53">
        <f t="shared" si="0"/>
        <v>3</v>
      </c>
      <c r="J18" s="54">
        <f>LOOKUP(I18,'Cup Points'!A$3:A$56,'Cup Points'!B$3:B$56)</f>
        <v>94</v>
      </c>
      <c r="K18" s="107">
        <v>21.02</v>
      </c>
      <c r="L18" s="110">
        <v>0</v>
      </c>
      <c r="M18" s="6"/>
      <c r="N18" s="65">
        <v>5</v>
      </c>
      <c r="O18" s="66">
        <v>69.11</v>
      </c>
      <c r="P18" s="57">
        <f t="shared" si="6"/>
        <v>119.11</v>
      </c>
      <c r="Q18" s="58">
        <f t="shared" si="1"/>
        <v>11</v>
      </c>
      <c r="R18" s="59">
        <f>LOOKUP(Q18,'Cup Points'!A$3:A$56,'Cup Points'!B$3:B$56)</f>
        <v>74</v>
      </c>
      <c r="S18" s="83">
        <v>18.45</v>
      </c>
      <c r="T18" s="84">
        <v>0</v>
      </c>
      <c r="U18" s="6"/>
      <c r="V18" s="114">
        <f t="shared" si="2"/>
        <v>249.11</v>
      </c>
      <c r="W18" s="53">
        <f t="shared" si="3"/>
        <v>5</v>
      </c>
      <c r="X18" s="54">
        <f>LOOKUP(W18,'Cup Points'!A$3:A$56,'Cup Points'!B$3:B$56)</f>
        <v>88</v>
      </c>
      <c r="Y18" s="6"/>
      <c r="Z18" s="63">
        <f t="shared" si="7"/>
        <v>256</v>
      </c>
      <c r="AA18" s="64">
        <f t="shared" si="4"/>
        <v>6</v>
      </c>
    </row>
    <row r="19" spans="1:27" x14ac:dyDescent="0.25">
      <c r="A19" s="22">
        <v>17</v>
      </c>
      <c r="B19" s="52">
        <v>119</v>
      </c>
      <c r="C19" s="123" t="s">
        <v>29</v>
      </c>
      <c r="D19" s="123" t="s">
        <v>41</v>
      </c>
      <c r="E19" s="6"/>
      <c r="F19" s="18">
        <v>5</v>
      </c>
      <c r="G19" s="19">
        <v>48.05</v>
      </c>
      <c r="H19" s="53">
        <f t="shared" si="5"/>
        <v>98.05</v>
      </c>
      <c r="I19" s="53">
        <f t="shared" si="0"/>
        <v>21</v>
      </c>
      <c r="J19" s="54">
        <f>LOOKUP(I19,'Cup Points'!A$3:A$56,'Cup Points'!B$3:B$56)</f>
        <v>62</v>
      </c>
      <c r="K19" s="107">
        <v>0</v>
      </c>
      <c r="L19" s="110">
        <v>0</v>
      </c>
      <c r="M19" s="6"/>
      <c r="N19" s="65">
        <v>5</v>
      </c>
      <c r="O19" s="66">
        <v>38.1</v>
      </c>
      <c r="P19" s="57">
        <f t="shared" si="6"/>
        <v>88.1</v>
      </c>
      <c r="Q19" s="58">
        <f t="shared" si="1"/>
        <v>29</v>
      </c>
      <c r="R19" s="59">
        <f>LOOKUP(Q19,'Cup Points'!A$3:A$56,'Cup Points'!B$3:B$56)</f>
        <v>62</v>
      </c>
      <c r="S19" s="83">
        <v>0</v>
      </c>
      <c r="T19" s="84">
        <v>0</v>
      </c>
      <c r="U19" s="6"/>
      <c r="V19" s="114">
        <f t="shared" si="2"/>
        <v>186.14999999999998</v>
      </c>
      <c r="W19" s="53">
        <f t="shared" si="3"/>
        <v>28</v>
      </c>
      <c r="X19" s="54">
        <f>LOOKUP(W19,'Cup Points'!A$3:A$56,'Cup Points'!B$3:B$56)</f>
        <v>62</v>
      </c>
      <c r="Y19" s="6"/>
      <c r="Z19" s="63">
        <f t="shared" si="7"/>
        <v>186</v>
      </c>
      <c r="AA19" s="64">
        <f t="shared" si="4"/>
        <v>25</v>
      </c>
    </row>
    <row r="20" spans="1:27" x14ac:dyDescent="0.25">
      <c r="A20" s="22">
        <v>18</v>
      </c>
      <c r="B20" s="51">
        <v>120</v>
      </c>
      <c r="C20" s="123" t="s">
        <v>121</v>
      </c>
      <c r="D20" s="123" t="s">
        <v>42</v>
      </c>
      <c r="E20" s="6"/>
      <c r="F20" s="18">
        <v>5</v>
      </c>
      <c r="G20" s="19">
        <v>61.59</v>
      </c>
      <c r="H20" s="53">
        <f t="shared" si="5"/>
        <v>111.59</v>
      </c>
      <c r="I20" s="53">
        <f t="shared" si="0"/>
        <v>10</v>
      </c>
      <c r="J20" s="54">
        <f>LOOKUP(I20,'Cup Points'!A$3:A$56,'Cup Points'!B$3:B$56)</f>
        <v>76</v>
      </c>
      <c r="K20" s="107">
        <v>14.68</v>
      </c>
      <c r="L20" s="110">
        <v>0</v>
      </c>
      <c r="M20" s="6"/>
      <c r="N20" s="65">
        <v>5</v>
      </c>
      <c r="O20" s="66">
        <v>83.39</v>
      </c>
      <c r="P20" s="57">
        <f t="shared" si="6"/>
        <v>133.38999999999999</v>
      </c>
      <c r="Q20" s="58">
        <f t="shared" si="1"/>
        <v>2</v>
      </c>
      <c r="R20" s="59">
        <f>LOOKUP(Q20,'Cup Points'!A$3:A$56,'Cup Points'!B$3:B$56)</f>
        <v>97</v>
      </c>
      <c r="S20" s="83">
        <v>21.46</v>
      </c>
      <c r="T20" s="84">
        <v>0</v>
      </c>
      <c r="U20" s="6"/>
      <c r="V20" s="114">
        <f t="shared" si="2"/>
        <v>244.98</v>
      </c>
      <c r="W20" s="53">
        <f t="shared" si="3"/>
        <v>6</v>
      </c>
      <c r="X20" s="54">
        <f>LOOKUP(W20,'Cup Points'!A$3:A$56,'Cup Points'!B$3:B$56)</f>
        <v>85</v>
      </c>
      <c r="Y20" s="6"/>
      <c r="Z20" s="63">
        <f t="shared" si="7"/>
        <v>258</v>
      </c>
      <c r="AA20" s="64">
        <f t="shared" si="4"/>
        <v>5</v>
      </c>
    </row>
    <row r="21" spans="1:27" x14ac:dyDescent="0.25">
      <c r="A21" s="22">
        <v>19</v>
      </c>
      <c r="B21" s="52">
        <v>121</v>
      </c>
      <c r="C21" s="123" t="s">
        <v>43</v>
      </c>
      <c r="D21" s="123" t="s">
        <v>79</v>
      </c>
      <c r="E21" s="6"/>
      <c r="F21" s="18">
        <v>5</v>
      </c>
      <c r="G21" s="19">
        <v>46.03</v>
      </c>
      <c r="H21" s="53">
        <f t="shared" si="5"/>
        <v>96.03</v>
      </c>
      <c r="I21" s="53">
        <f t="shared" si="0"/>
        <v>24</v>
      </c>
      <c r="J21" s="54">
        <f>LOOKUP(I21,'Cup Points'!A$3:A$56,'Cup Points'!B$3:B$56)</f>
        <v>62</v>
      </c>
      <c r="K21" s="107">
        <v>19.14</v>
      </c>
      <c r="L21" s="110">
        <v>0</v>
      </c>
      <c r="M21" s="6"/>
      <c r="N21" s="65">
        <v>5</v>
      </c>
      <c r="O21" s="66">
        <v>46.21</v>
      </c>
      <c r="P21" s="57">
        <f t="shared" si="6"/>
        <v>96.210000000000008</v>
      </c>
      <c r="Q21" s="58">
        <f t="shared" si="1"/>
        <v>27</v>
      </c>
      <c r="R21" s="59">
        <f>LOOKUP(Q21,'Cup Points'!A$3:A$56,'Cup Points'!B$3:B$56)</f>
        <v>62</v>
      </c>
      <c r="S21" s="83">
        <v>0</v>
      </c>
      <c r="T21" s="84">
        <v>0</v>
      </c>
      <c r="U21" s="6"/>
      <c r="V21" s="114">
        <f t="shared" si="2"/>
        <v>192.24</v>
      </c>
      <c r="W21" s="53">
        <f t="shared" si="3"/>
        <v>26</v>
      </c>
      <c r="X21" s="54">
        <f>LOOKUP(W21,'Cup Points'!A$3:A$56,'Cup Points'!B$3:B$56)</f>
        <v>62</v>
      </c>
      <c r="Y21" s="6"/>
      <c r="Z21" s="63">
        <f t="shared" si="7"/>
        <v>186</v>
      </c>
      <c r="AA21" s="64">
        <f t="shared" si="4"/>
        <v>25</v>
      </c>
    </row>
    <row r="22" spans="1:27" x14ac:dyDescent="0.25">
      <c r="A22" s="22">
        <v>20</v>
      </c>
      <c r="B22" s="52">
        <v>123</v>
      </c>
      <c r="C22" s="123" t="s">
        <v>103</v>
      </c>
      <c r="D22" s="123" t="s">
        <v>104</v>
      </c>
      <c r="E22" s="6"/>
      <c r="F22" s="18">
        <v>5</v>
      </c>
      <c r="G22" s="19">
        <v>31.77</v>
      </c>
      <c r="H22" s="53">
        <f t="shared" si="5"/>
        <v>81.77</v>
      </c>
      <c r="I22" s="53">
        <f t="shared" si="0"/>
        <v>29</v>
      </c>
      <c r="J22" s="54">
        <f>LOOKUP(I22,'Cup Points'!A$3:A$56,'Cup Points'!B$3:B$56)</f>
        <v>62</v>
      </c>
      <c r="K22" s="107">
        <v>0</v>
      </c>
      <c r="L22" s="110">
        <v>0</v>
      </c>
      <c r="M22" s="6"/>
      <c r="N22" s="65">
        <v>5</v>
      </c>
      <c r="O22" s="66">
        <v>44.53</v>
      </c>
      <c r="P22" s="60">
        <f t="shared" si="6"/>
        <v>94.53</v>
      </c>
      <c r="Q22" s="58">
        <f t="shared" si="1"/>
        <v>28</v>
      </c>
      <c r="R22" s="59">
        <f>LOOKUP(Q22,'Cup Points'!A$3:A$56,'Cup Points'!B$3:B$56)</f>
        <v>62</v>
      </c>
      <c r="S22" s="83">
        <v>0</v>
      </c>
      <c r="T22" s="84">
        <v>0</v>
      </c>
      <c r="U22" s="6"/>
      <c r="V22" s="114">
        <f t="shared" si="2"/>
        <v>176.3</v>
      </c>
      <c r="W22" s="53">
        <f t="shared" si="3"/>
        <v>29</v>
      </c>
      <c r="X22" s="54">
        <f>LOOKUP(W22,'Cup Points'!A$3:A$56,'Cup Points'!B$3:B$56)</f>
        <v>62</v>
      </c>
      <c r="Y22" s="6"/>
      <c r="Z22" s="63">
        <f t="shared" si="7"/>
        <v>186</v>
      </c>
      <c r="AA22" s="64">
        <f t="shared" si="4"/>
        <v>25</v>
      </c>
    </row>
    <row r="23" spans="1:27" x14ac:dyDescent="0.25">
      <c r="A23" s="22">
        <v>21</v>
      </c>
      <c r="B23" s="51">
        <v>125</v>
      </c>
      <c r="C23" s="123" t="s">
        <v>124</v>
      </c>
      <c r="D23" s="123" t="s">
        <v>45</v>
      </c>
      <c r="E23" s="6"/>
      <c r="F23" s="18">
        <v>5</v>
      </c>
      <c r="G23" s="19">
        <v>72.11</v>
      </c>
      <c r="H23" s="53">
        <f t="shared" si="5"/>
        <v>122.11</v>
      </c>
      <c r="I23" s="53">
        <f t="shared" si="0"/>
        <v>7</v>
      </c>
      <c r="J23" s="54">
        <f>LOOKUP(I23,'Cup Points'!A$3:A$56,'Cup Points'!B$3:B$56)</f>
        <v>82</v>
      </c>
      <c r="K23" s="107">
        <v>17.78</v>
      </c>
      <c r="L23" s="110">
        <v>0</v>
      </c>
      <c r="M23" s="6"/>
      <c r="N23" s="65">
        <v>5</v>
      </c>
      <c r="O23" s="66">
        <v>60.97</v>
      </c>
      <c r="P23" s="53">
        <f t="shared" si="6"/>
        <v>110.97</v>
      </c>
      <c r="Q23" s="58">
        <f t="shared" si="1"/>
        <v>20</v>
      </c>
      <c r="R23" s="59">
        <f>LOOKUP(Q23,'Cup Points'!A$3:A$56,'Cup Points'!B$3:B$56)</f>
        <v>63</v>
      </c>
      <c r="S23" s="83">
        <v>0</v>
      </c>
      <c r="T23" s="84">
        <v>0</v>
      </c>
      <c r="U23" s="6"/>
      <c r="V23" s="114">
        <f>H23+P23</f>
        <v>233.07999999999998</v>
      </c>
      <c r="W23" s="53">
        <f t="shared" si="3"/>
        <v>9</v>
      </c>
      <c r="X23" s="54">
        <f>LOOKUP(W23,'Cup Points'!A$3:A$56,'Cup Points'!B$3:B$56)</f>
        <v>78</v>
      </c>
      <c r="Y23" s="6"/>
      <c r="Z23" s="63">
        <f t="shared" si="7"/>
        <v>223</v>
      </c>
      <c r="AA23" s="64">
        <f t="shared" si="4"/>
        <v>10</v>
      </c>
    </row>
    <row r="24" spans="1:27" x14ac:dyDescent="0.25">
      <c r="A24" s="22">
        <v>22</v>
      </c>
      <c r="B24" s="51">
        <v>126</v>
      </c>
      <c r="C24" s="123" t="s">
        <v>118</v>
      </c>
      <c r="D24" s="123" t="s">
        <v>57</v>
      </c>
      <c r="E24" s="6"/>
      <c r="F24" s="18">
        <v>5</v>
      </c>
      <c r="G24" s="19">
        <v>61.21</v>
      </c>
      <c r="H24" s="53">
        <f t="shared" si="5"/>
        <v>111.21000000000001</v>
      </c>
      <c r="I24" s="53">
        <f t="shared" si="0"/>
        <v>11</v>
      </c>
      <c r="J24" s="54">
        <f>LOOKUP(I24,'Cup Points'!A$3:A$56,'Cup Points'!B$3:B$56)</f>
        <v>74</v>
      </c>
      <c r="K24" s="107">
        <v>19.23</v>
      </c>
      <c r="L24" s="110">
        <v>0</v>
      </c>
      <c r="M24" s="6"/>
      <c r="N24" s="65">
        <v>5</v>
      </c>
      <c r="O24" s="66">
        <v>74.400000000000006</v>
      </c>
      <c r="P24" s="53">
        <f t="shared" si="6"/>
        <v>124.4</v>
      </c>
      <c r="Q24" s="58">
        <f t="shared" si="1"/>
        <v>8</v>
      </c>
      <c r="R24" s="59">
        <f>LOOKUP(Q24,'Cup Points'!A$3:A$56,'Cup Points'!B$3:B$56)</f>
        <v>80</v>
      </c>
      <c r="S24" s="83">
        <v>20.14</v>
      </c>
      <c r="T24" s="84">
        <v>0</v>
      </c>
      <c r="U24" s="6"/>
      <c r="V24" s="114">
        <f t="shared" si="2"/>
        <v>235.61</v>
      </c>
      <c r="W24" s="53">
        <f t="shared" si="3"/>
        <v>8</v>
      </c>
      <c r="X24" s="54">
        <f>LOOKUP(W24,'Cup Points'!A$3:A$56,'Cup Points'!B$3:B$56)</f>
        <v>80</v>
      </c>
      <c r="Y24" s="6"/>
      <c r="Z24" s="63">
        <f t="shared" si="7"/>
        <v>234</v>
      </c>
      <c r="AA24" s="64">
        <f t="shared" si="4"/>
        <v>8</v>
      </c>
    </row>
    <row r="25" spans="1:27" x14ac:dyDescent="0.25">
      <c r="A25" s="22">
        <v>23</v>
      </c>
      <c r="B25" s="52">
        <v>127</v>
      </c>
      <c r="C25" s="123" t="s">
        <v>110</v>
      </c>
      <c r="D25" s="123" t="s">
        <v>46</v>
      </c>
      <c r="E25" s="6"/>
      <c r="F25" s="18">
        <v>5</v>
      </c>
      <c r="G25" s="19">
        <v>53.92</v>
      </c>
      <c r="H25" s="53">
        <f t="shared" si="5"/>
        <v>103.92</v>
      </c>
      <c r="I25" s="53">
        <f t="shared" si="0"/>
        <v>19</v>
      </c>
      <c r="J25" s="54">
        <f>LOOKUP(I25,'Cup Points'!A$3:A$56,'Cup Points'!B$3:B$56)</f>
        <v>64</v>
      </c>
      <c r="K25" s="107">
        <v>16.52</v>
      </c>
      <c r="L25" s="110">
        <v>0</v>
      </c>
      <c r="M25" s="6"/>
      <c r="N25" s="65">
        <v>5</v>
      </c>
      <c r="O25" s="66">
        <v>76.459999999999994</v>
      </c>
      <c r="P25" s="53">
        <f t="shared" si="6"/>
        <v>126.46</v>
      </c>
      <c r="Q25" s="58">
        <f t="shared" si="1"/>
        <v>7</v>
      </c>
      <c r="R25" s="59">
        <f>LOOKUP(Q25,'Cup Points'!A$3:A$56,'Cup Points'!B$3:B$56)</f>
        <v>82</v>
      </c>
      <c r="S25" s="83">
        <v>17.88</v>
      </c>
      <c r="T25" s="84">
        <v>0</v>
      </c>
      <c r="U25" s="6"/>
      <c r="V25" s="114">
        <f t="shared" si="2"/>
        <v>230.38</v>
      </c>
      <c r="W25" s="53">
        <f t="shared" si="3"/>
        <v>10</v>
      </c>
      <c r="X25" s="59">
        <f>LOOKUP(W25,'Cup Points'!A$3:A$56,'Cup Points'!B$3:B$56)</f>
        <v>76</v>
      </c>
      <c r="Y25" s="6"/>
      <c r="Z25" s="63">
        <f t="shared" si="7"/>
        <v>222</v>
      </c>
      <c r="AA25" s="64">
        <f t="shared" si="4"/>
        <v>11</v>
      </c>
    </row>
    <row r="26" spans="1:27" x14ac:dyDescent="0.25">
      <c r="A26" s="22">
        <v>24</v>
      </c>
      <c r="B26" s="51">
        <v>128</v>
      </c>
      <c r="C26" s="123" t="s">
        <v>25</v>
      </c>
      <c r="D26" s="123" t="s">
        <v>47</v>
      </c>
      <c r="E26" s="6"/>
      <c r="F26" s="18">
        <v>5</v>
      </c>
      <c r="G26" s="19">
        <v>64.08</v>
      </c>
      <c r="H26" s="53">
        <f t="shared" si="5"/>
        <v>114.08</v>
      </c>
      <c r="I26" s="53">
        <f t="shared" si="0"/>
        <v>9</v>
      </c>
      <c r="J26" s="54">
        <f>LOOKUP(I26,'Cup Points'!A$3:A$56,'Cup Points'!B$3:B$56)</f>
        <v>78</v>
      </c>
      <c r="K26" s="107">
        <v>17.71</v>
      </c>
      <c r="L26" s="110">
        <v>0</v>
      </c>
      <c r="M26" s="6"/>
      <c r="N26" s="65">
        <v>5</v>
      </c>
      <c r="O26" s="66">
        <v>91.56</v>
      </c>
      <c r="P26" s="53">
        <f t="shared" si="6"/>
        <v>141.56</v>
      </c>
      <c r="Q26" s="58">
        <f t="shared" si="1"/>
        <v>1</v>
      </c>
      <c r="R26" s="59">
        <f>LOOKUP(Q26,'Cup Points'!A$3:A$56,'Cup Points'!B$3:B$56)</f>
        <v>100</v>
      </c>
      <c r="S26" s="83">
        <v>21.76</v>
      </c>
      <c r="T26" s="84">
        <v>0</v>
      </c>
      <c r="U26" s="6"/>
      <c r="V26" s="114">
        <f t="shared" si="2"/>
        <v>255.64</v>
      </c>
      <c r="W26" s="53">
        <f t="shared" si="3"/>
        <v>3</v>
      </c>
      <c r="X26" s="54">
        <f>LOOKUP(W26,'Cup Points'!A$3:A$56,'Cup Points'!B$3:B$56)</f>
        <v>94</v>
      </c>
      <c r="Y26" s="6"/>
      <c r="Z26" s="63">
        <f t="shared" si="7"/>
        <v>272</v>
      </c>
      <c r="AA26" s="64">
        <f t="shared" si="4"/>
        <v>2</v>
      </c>
    </row>
    <row r="27" spans="1:27" x14ac:dyDescent="0.25">
      <c r="A27" s="22">
        <v>25</v>
      </c>
      <c r="B27" s="51">
        <v>129</v>
      </c>
      <c r="C27" s="123" t="s">
        <v>28</v>
      </c>
      <c r="D27" s="123" t="s">
        <v>48</v>
      </c>
      <c r="E27" s="6"/>
      <c r="F27" s="18">
        <v>5</v>
      </c>
      <c r="G27" s="19">
        <v>74.63</v>
      </c>
      <c r="H27" s="53">
        <f t="shared" si="5"/>
        <v>124.63</v>
      </c>
      <c r="I27" s="53">
        <f t="shared" si="0"/>
        <v>5</v>
      </c>
      <c r="J27" s="54">
        <f>LOOKUP(I27,'Cup Points'!A$3:A$56,'Cup Points'!B$3:B$56)</f>
        <v>88</v>
      </c>
      <c r="K27" s="107"/>
      <c r="L27" s="110">
        <v>0</v>
      </c>
      <c r="M27" s="6"/>
      <c r="N27" s="65">
        <v>5</v>
      </c>
      <c r="O27" s="66">
        <v>77.23</v>
      </c>
      <c r="P27" s="53">
        <f t="shared" si="6"/>
        <v>127.23</v>
      </c>
      <c r="Q27" s="58">
        <f t="shared" si="1"/>
        <v>6</v>
      </c>
      <c r="R27" s="59">
        <f>LOOKUP(Q27,'Cup Points'!A$3:A$56,'Cup Points'!B$3:B$56)</f>
        <v>85</v>
      </c>
      <c r="S27" s="83"/>
      <c r="T27" s="84">
        <v>0</v>
      </c>
      <c r="U27" s="6"/>
      <c r="V27" s="114">
        <f t="shared" si="2"/>
        <v>251.86</v>
      </c>
      <c r="W27" s="53">
        <f t="shared" si="3"/>
        <v>4</v>
      </c>
      <c r="X27" s="54">
        <f>LOOKUP(W27,'Cup Points'!A$3:A$56,'Cup Points'!B$3:B$56)</f>
        <v>91</v>
      </c>
      <c r="Y27" s="6"/>
      <c r="Z27" s="63">
        <f t="shared" si="7"/>
        <v>264</v>
      </c>
      <c r="AA27" s="64">
        <f t="shared" si="4"/>
        <v>4</v>
      </c>
    </row>
    <row r="28" spans="1:27" x14ac:dyDescent="0.25">
      <c r="A28" s="22">
        <v>26</v>
      </c>
      <c r="B28" s="52">
        <v>131</v>
      </c>
      <c r="C28" s="123" t="s">
        <v>87</v>
      </c>
      <c r="D28" s="123" t="s">
        <v>88</v>
      </c>
      <c r="E28" s="6"/>
      <c r="F28" s="18">
        <v>5</v>
      </c>
      <c r="G28" s="19">
        <v>84.35</v>
      </c>
      <c r="H28" s="53">
        <f t="shared" si="5"/>
        <v>134.35</v>
      </c>
      <c r="I28" s="53">
        <f t="shared" si="0"/>
        <v>2</v>
      </c>
      <c r="J28" s="54">
        <f>LOOKUP(I28,'Cup Points'!A$3:A$56,'Cup Points'!B$3:B$56)</f>
        <v>97</v>
      </c>
      <c r="K28" s="107">
        <v>0</v>
      </c>
      <c r="L28" s="110">
        <v>0</v>
      </c>
      <c r="M28" s="6"/>
      <c r="N28" s="65">
        <v>5</v>
      </c>
      <c r="O28" s="66">
        <v>74.069999999999993</v>
      </c>
      <c r="P28" s="53">
        <f t="shared" si="6"/>
        <v>124.07</v>
      </c>
      <c r="Q28" s="58">
        <f t="shared" si="1"/>
        <v>9</v>
      </c>
      <c r="R28" s="59">
        <f>LOOKUP(Q28,'Cup Points'!A$3:A$56,'Cup Points'!B$3:B$56)</f>
        <v>78</v>
      </c>
      <c r="S28" s="83">
        <v>24.81</v>
      </c>
      <c r="T28" s="84">
        <v>0</v>
      </c>
      <c r="U28" s="6"/>
      <c r="V28" s="114">
        <f t="shared" si="2"/>
        <v>258.41999999999996</v>
      </c>
      <c r="W28" s="53">
        <f t="shared" si="3"/>
        <v>1</v>
      </c>
      <c r="X28" s="54">
        <f>LOOKUP(W28,'Cup Points'!A$3:A$56,'Cup Points'!B$3:B$56)</f>
        <v>100</v>
      </c>
      <c r="Y28" s="6"/>
      <c r="Z28" s="63">
        <f t="shared" si="7"/>
        <v>275</v>
      </c>
      <c r="AA28" s="64">
        <f t="shared" si="4"/>
        <v>1</v>
      </c>
    </row>
    <row r="29" spans="1:27" x14ac:dyDescent="0.25">
      <c r="A29" s="22">
        <v>27</v>
      </c>
      <c r="B29" s="52">
        <v>136</v>
      </c>
      <c r="C29" s="123" t="s">
        <v>80</v>
      </c>
      <c r="D29" s="123" t="s">
        <v>81</v>
      </c>
      <c r="E29" s="6"/>
      <c r="F29" s="18">
        <v>5</v>
      </c>
      <c r="G29" s="19">
        <v>90.66</v>
      </c>
      <c r="H29" s="53">
        <f t="shared" si="5"/>
        <v>140.66</v>
      </c>
      <c r="I29" s="53">
        <f t="shared" si="0"/>
        <v>1</v>
      </c>
      <c r="J29" s="54">
        <f>LOOKUP(I29,'Cup Points'!A$3:A$56,'Cup Points'!B$3:B$56)</f>
        <v>100</v>
      </c>
      <c r="K29" s="107">
        <v>19.86</v>
      </c>
      <c r="L29" s="110">
        <v>0</v>
      </c>
      <c r="M29" s="6"/>
      <c r="N29" s="65">
        <v>5</v>
      </c>
      <c r="O29" s="66">
        <v>67.36</v>
      </c>
      <c r="P29" s="53">
        <f t="shared" si="6"/>
        <v>117.36</v>
      </c>
      <c r="Q29" s="58">
        <f t="shared" si="1"/>
        <v>13</v>
      </c>
      <c r="R29" s="59">
        <f>LOOKUP(Q29,'Cup Points'!A$3:A$56,'Cup Points'!B$3:B$56)</f>
        <v>70</v>
      </c>
      <c r="S29" s="83">
        <v>0</v>
      </c>
      <c r="T29" s="84">
        <v>0</v>
      </c>
      <c r="U29" s="6"/>
      <c r="V29" s="114">
        <f t="shared" si="2"/>
        <v>258.02</v>
      </c>
      <c r="W29" s="53">
        <f t="shared" si="3"/>
        <v>2</v>
      </c>
      <c r="X29" s="54">
        <f>LOOKUP(W29,'Cup Points'!A$3:A$56,'Cup Points'!B$3:B$56)</f>
        <v>97</v>
      </c>
      <c r="Y29" s="6"/>
      <c r="Z29" s="63">
        <f t="shared" si="7"/>
        <v>267</v>
      </c>
      <c r="AA29" s="64">
        <f t="shared" si="4"/>
        <v>3</v>
      </c>
    </row>
    <row r="30" spans="1:27" x14ac:dyDescent="0.25">
      <c r="A30" s="22">
        <v>28</v>
      </c>
      <c r="B30" s="51">
        <v>137</v>
      </c>
      <c r="C30" s="123" t="s">
        <v>101</v>
      </c>
      <c r="D30" s="123" t="s">
        <v>102</v>
      </c>
      <c r="E30" s="6"/>
      <c r="F30" s="18">
        <v>5</v>
      </c>
      <c r="G30" s="19">
        <v>57.61</v>
      </c>
      <c r="H30" s="53">
        <f t="shared" si="5"/>
        <v>107.61</v>
      </c>
      <c r="I30" s="53">
        <f t="shared" si="0"/>
        <v>13</v>
      </c>
      <c r="J30" s="54">
        <f>LOOKUP(I30,'Cup Points'!A$3:A$56,'Cup Points'!B$3:B$56)</f>
        <v>70</v>
      </c>
      <c r="K30" s="107">
        <v>0</v>
      </c>
      <c r="L30" s="110">
        <v>0</v>
      </c>
      <c r="M30" s="6"/>
      <c r="N30" s="65">
        <v>5</v>
      </c>
      <c r="O30" s="66">
        <v>46.35</v>
      </c>
      <c r="P30" s="53">
        <f t="shared" si="6"/>
        <v>96.35</v>
      </c>
      <c r="Q30" s="58">
        <f t="shared" si="1"/>
        <v>26</v>
      </c>
      <c r="R30" s="59">
        <f>LOOKUP(Q30,'Cup Points'!A$3:A$56,'Cup Points'!B$3:B$56)</f>
        <v>62</v>
      </c>
      <c r="S30" s="83">
        <v>0</v>
      </c>
      <c r="T30" s="84">
        <v>0</v>
      </c>
      <c r="U30" s="6"/>
      <c r="V30" s="114">
        <f t="shared" si="2"/>
        <v>203.95999999999998</v>
      </c>
      <c r="W30" s="53">
        <f t="shared" si="3"/>
        <v>22</v>
      </c>
      <c r="X30" s="54">
        <f>LOOKUP(W30,'Cup Points'!A$3:A$56,'Cup Points'!B$3:B$56)</f>
        <v>62</v>
      </c>
      <c r="Y30" s="6"/>
      <c r="Z30" s="63">
        <f t="shared" si="7"/>
        <v>194</v>
      </c>
      <c r="AA30" s="64">
        <f t="shared" si="4"/>
        <v>20</v>
      </c>
    </row>
    <row r="31" spans="1:27" x14ac:dyDescent="0.25">
      <c r="A31" s="22">
        <v>29</v>
      </c>
      <c r="B31" s="52">
        <v>138</v>
      </c>
      <c r="C31" s="123" t="s">
        <v>84</v>
      </c>
      <c r="D31" s="123" t="s">
        <v>85</v>
      </c>
      <c r="E31" s="6"/>
      <c r="F31" s="18">
        <v>5</v>
      </c>
      <c r="G31" s="19">
        <v>57.5</v>
      </c>
      <c r="H31" s="53">
        <f t="shared" si="5"/>
        <v>107.5</v>
      </c>
      <c r="I31" s="53">
        <f t="shared" si="0"/>
        <v>14</v>
      </c>
      <c r="J31" s="54">
        <f>LOOKUP(I31,'Cup Points'!A$3:A$56,'Cup Points'!B$3:B$56)</f>
        <v>69</v>
      </c>
      <c r="K31" s="107">
        <v>16.48</v>
      </c>
      <c r="L31" s="110">
        <v>0</v>
      </c>
      <c r="M31" s="6"/>
      <c r="N31" s="65">
        <v>5</v>
      </c>
      <c r="O31" s="66">
        <v>63.42</v>
      </c>
      <c r="P31" s="53">
        <f t="shared" si="6"/>
        <v>113.42</v>
      </c>
      <c r="Q31" s="58">
        <f t="shared" si="1"/>
        <v>17</v>
      </c>
      <c r="R31" s="59">
        <f>LOOKUP(Q31,'Cup Points'!A$3:A$56,'Cup Points'!B$3:B$56)</f>
        <v>66</v>
      </c>
      <c r="S31" s="83">
        <v>18.43</v>
      </c>
      <c r="T31" s="84">
        <v>0</v>
      </c>
      <c r="U31" s="6"/>
      <c r="V31" s="114">
        <f t="shared" si="2"/>
        <v>220.92000000000002</v>
      </c>
      <c r="W31" s="53">
        <f t="shared" si="3"/>
        <v>18</v>
      </c>
      <c r="X31" s="54">
        <f>LOOKUP(W31,'Cup Points'!A$3:A$56,'Cup Points'!B$3:B$56)</f>
        <v>65</v>
      </c>
      <c r="Y31" s="6"/>
      <c r="Z31" s="63">
        <f t="shared" si="7"/>
        <v>200</v>
      </c>
      <c r="AA31" s="64">
        <f t="shared" si="4"/>
        <v>18</v>
      </c>
    </row>
    <row r="32" spans="1:27" x14ac:dyDescent="0.25">
      <c r="A32" s="22">
        <v>30</v>
      </c>
      <c r="B32" s="126">
        <v>139</v>
      </c>
      <c r="C32" s="124" t="s">
        <v>105</v>
      </c>
      <c r="D32" s="125" t="s">
        <v>86</v>
      </c>
      <c r="E32" s="6"/>
      <c r="F32" s="18">
        <v>5</v>
      </c>
      <c r="G32" s="19">
        <v>47.31</v>
      </c>
      <c r="H32" s="53">
        <f t="shared" si="5"/>
        <v>97.31</v>
      </c>
      <c r="I32" s="53">
        <f t="shared" si="0"/>
        <v>23</v>
      </c>
      <c r="J32" s="54">
        <f>LOOKUP(I32,'Cup Points'!A$3:A$56,'Cup Points'!B$3:B$56)</f>
        <v>62</v>
      </c>
      <c r="K32" s="107">
        <v>11.61</v>
      </c>
      <c r="L32" s="110">
        <v>0</v>
      </c>
      <c r="M32" s="6"/>
      <c r="N32" s="65">
        <v>5</v>
      </c>
      <c r="O32" s="66">
        <v>79.739999999999995</v>
      </c>
      <c r="P32" s="53">
        <f t="shared" si="6"/>
        <v>129.74</v>
      </c>
      <c r="Q32" s="58">
        <f t="shared" si="1"/>
        <v>5</v>
      </c>
      <c r="R32" s="59">
        <f>LOOKUP(Q32,'Cup Points'!A$3:A$56,'Cup Points'!B$3:B$56)</f>
        <v>88</v>
      </c>
      <c r="S32" s="83">
        <v>20</v>
      </c>
      <c r="T32" s="84">
        <v>0</v>
      </c>
      <c r="U32" s="6"/>
      <c r="V32" s="114">
        <f t="shared" si="2"/>
        <v>227.05</v>
      </c>
      <c r="W32" s="53">
        <f t="shared" si="3"/>
        <v>12</v>
      </c>
      <c r="X32" s="54">
        <f>LOOKUP(W32,'Cup Points'!A$3:A$56,'Cup Points'!B$3:B$56)</f>
        <v>72</v>
      </c>
      <c r="Y32" s="6"/>
      <c r="Z32" s="63">
        <f t="shared" si="7"/>
        <v>222</v>
      </c>
      <c r="AA32" s="64">
        <f t="shared" si="4"/>
        <v>11</v>
      </c>
    </row>
    <row r="33" spans="1:27" ht="15.75" thickBot="1" x14ac:dyDescent="0.3">
      <c r="A33" s="22"/>
      <c r="B33" s="80"/>
      <c r="C33" s="80"/>
      <c r="D33" s="94"/>
      <c r="E33" s="6"/>
      <c r="F33" s="18">
        <v>0</v>
      </c>
      <c r="G33" s="24">
        <v>0</v>
      </c>
      <c r="H33" s="55">
        <v>0</v>
      </c>
      <c r="I33" s="55">
        <f t="shared" si="0"/>
        <v>31</v>
      </c>
      <c r="J33" s="56">
        <f>LOOKUP(I33,'Cup Points'!A$3:A$56,'Cup Points'!B$3:B$56)</f>
        <v>0</v>
      </c>
      <c r="K33" s="108">
        <v>0</v>
      </c>
      <c r="L33" s="111">
        <v>0</v>
      </c>
      <c r="M33" s="6"/>
      <c r="N33" s="65">
        <v>0</v>
      </c>
      <c r="O33" s="67">
        <v>0</v>
      </c>
      <c r="P33" s="55">
        <f t="shared" si="6"/>
        <v>0</v>
      </c>
      <c r="Q33" s="61">
        <f t="shared" si="1"/>
        <v>30</v>
      </c>
      <c r="R33" s="56">
        <f>LOOKUP(Q33,'Cup Points'!A$3:A$56,'Cup Points'!B$3:B$56)</f>
        <v>0</v>
      </c>
      <c r="S33" s="85">
        <v>0</v>
      </c>
      <c r="T33" s="86">
        <v>0</v>
      </c>
      <c r="U33" s="6"/>
      <c r="V33" s="115">
        <f t="shared" si="2"/>
        <v>0</v>
      </c>
      <c r="W33" s="55">
        <f t="shared" si="3"/>
        <v>31</v>
      </c>
      <c r="X33" s="56">
        <f>LOOKUP(W33,'Cup Points'!A$3:A$56,'Cup Points'!B$3:B$56)</f>
        <v>0</v>
      </c>
      <c r="Y33" s="6"/>
      <c r="Z33" s="63">
        <f t="shared" si="7"/>
        <v>0</v>
      </c>
      <c r="AA33" s="62">
        <f t="shared" si="4"/>
        <v>31</v>
      </c>
    </row>
    <row r="34" spans="1:27" ht="39.75" customHeight="1" thickTop="1" x14ac:dyDescent="0.25">
      <c r="A34" s="22"/>
      <c r="B34" s="25"/>
      <c r="C34" s="25"/>
      <c r="D34" s="26"/>
      <c r="E34" s="27"/>
      <c r="F34" s="26"/>
      <c r="G34" s="28" t="s">
        <v>17</v>
      </c>
      <c r="H34" s="28" t="s">
        <v>18</v>
      </c>
      <c r="I34" s="29"/>
      <c r="J34" s="29"/>
      <c r="K34" s="105" t="s">
        <v>22</v>
      </c>
      <c r="L34" s="112" t="s">
        <v>62</v>
      </c>
      <c r="M34" s="31"/>
      <c r="N34" s="29"/>
      <c r="O34" s="28" t="s">
        <v>17</v>
      </c>
      <c r="P34" s="28" t="s">
        <v>18</v>
      </c>
      <c r="Q34" s="29"/>
      <c r="R34" s="29"/>
      <c r="S34" s="30" t="s">
        <v>22</v>
      </c>
      <c r="T34" s="28" t="s">
        <v>62</v>
      </c>
      <c r="U34" s="31"/>
      <c r="V34" s="112" t="s">
        <v>18</v>
      </c>
      <c r="W34" s="28"/>
      <c r="X34" s="29"/>
      <c r="Y34" s="31"/>
      <c r="Z34" s="28" t="s">
        <v>19</v>
      </c>
      <c r="AA34" s="26"/>
    </row>
    <row r="35" spans="1:27" x14ac:dyDescent="0.25">
      <c r="A35" s="22"/>
      <c r="B35" s="22">
        <f>COUNT(B3:B34)</f>
        <v>30</v>
      </c>
      <c r="C35" s="22"/>
      <c r="D35" s="22"/>
      <c r="E35" s="22"/>
      <c r="F35" s="22"/>
      <c r="G35" s="41">
        <f>SUM(G3:G33)</f>
        <v>1718.3399999999997</v>
      </c>
      <c r="H35" s="22">
        <f>MAX(H3:H33)</f>
        <v>140.66</v>
      </c>
      <c r="I35" s="22"/>
      <c r="J35" s="22"/>
      <c r="K35" s="41">
        <f>MAX(K3:K33)</f>
        <v>21.65</v>
      </c>
      <c r="L35" s="41">
        <f>MAX(L3:L33)</f>
        <v>0</v>
      </c>
      <c r="M35" s="22"/>
      <c r="N35" s="22"/>
      <c r="O35" s="41">
        <f>SUM(O3:O33)</f>
        <v>1894.23</v>
      </c>
      <c r="P35" s="22">
        <f>MAX(P3:P33)</f>
        <v>141.56</v>
      </c>
      <c r="Q35" s="22"/>
      <c r="R35" s="22"/>
      <c r="S35" s="22">
        <f>MAX(S3:S33)</f>
        <v>24.81</v>
      </c>
      <c r="T35" s="22">
        <f>MAX(T3:T33)</f>
        <v>0</v>
      </c>
      <c r="U35" s="22"/>
      <c r="V35" s="41">
        <f>MAX(V3:V33)</f>
        <v>258.41999999999996</v>
      </c>
      <c r="W35" s="22"/>
      <c r="X35" s="22"/>
      <c r="Y35" s="22"/>
      <c r="Z35" s="22">
        <f>MAX(Z3:Z33)</f>
        <v>275</v>
      </c>
      <c r="AA35" s="22"/>
    </row>
  </sheetData>
  <sheetProtection selectLockedCells="1"/>
  <mergeCells count="3">
    <mergeCell ref="V1:AA1"/>
    <mergeCell ref="N1:T1"/>
    <mergeCell ref="F1:L1"/>
  </mergeCells>
  <pageMargins left="0.25" right="0.25" top="0.75" bottom="0.75" header="0.3" footer="0.3"/>
  <pageSetup scale="6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33"/>
  <sheetViews>
    <sheetView zoomScale="89" zoomScaleNormal="89" workbookViewId="0">
      <selection activeCell="T3" sqref="T3"/>
    </sheetView>
  </sheetViews>
  <sheetFormatPr defaultRowHeight="15" x14ac:dyDescent="0.25"/>
  <cols>
    <col min="1" max="1" width="3.5703125" style="4" customWidth="1"/>
    <col min="2" max="2" width="5.42578125" style="4" customWidth="1"/>
    <col min="3" max="3" width="21.28515625" style="4" customWidth="1"/>
    <col min="4" max="4" width="19.7109375" style="4" customWidth="1"/>
    <col min="5" max="5" width="3.28515625" style="4" customWidth="1"/>
    <col min="6" max="6" width="7" style="4" customWidth="1"/>
    <col min="7" max="7" width="7.5703125" style="4" customWidth="1"/>
    <col min="8" max="8" width="8.42578125" style="4" customWidth="1"/>
    <col min="9" max="9" width="6.5703125" style="4" customWidth="1"/>
    <col min="10" max="11" width="7.140625" style="4" customWidth="1"/>
    <col min="12" max="12" width="7.28515625" style="4" customWidth="1"/>
    <col min="13" max="13" width="2" style="4" customWidth="1"/>
    <col min="14" max="14" width="7.5703125" style="4" customWidth="1"/>
    <col min="15" max="15" width="8.140625" style="109" customWidth="1"/>
    <col min="16" max="16" width="7.85546875" style="109" customWidth="1"/>
    <col min="17" max="17" width="8" style="4" customWidth="1"/>
    <col min="18" max="18" width="7.5703125" style="4" customWidth="1"/>
    <col min="19" max="19" width="7.140625" style="109" customWidth="1"/>
    <col min="20" max="20" width="7.42578125" style="109" customWidth="1"/>
    <col min="21" max="21" width="1.7109375" style="4" customWidth="1"/>
    <col min="22" max="22" width="7.140625" style="109" customWidth="1"/>
    <col min="23" max="23" width="7.7109375" style="4" customWidth="1"/>
    <col min="24" max="24" width="8" style="4" customWidth="1"/>
    <col min="25" max="25" width="3.28515625" style="4" customWidth="1"/>
    <col min="26" max="26" width="10.42578125" style="4" customWidth="1"/>
    <col min="27" max="27" width="7.7109375" style="4" customWidth="1"/>
    <col min="28" max="16384" width="9.140625" style="4"/>
  </cols>
  <sheetData>
    <row r="1" spans="1:27" ht="18.75" x14ac:dyDescent="0.3">
      <c r="B1" s="3"/>
      <c r="C1" s="3"/>
      <c r="D1" s="3"/>
      <c r="E1" s="3"/>
      <c r="F1" s="153" t="s">
        <v>77</v>
      </c>
      <c r="G1" s="153"/>
      <c r="H1" s="153"/>
      <c r="I1" s="153"/>
      <c r="J1" s="153"/>
      <c r="K1" s="154"/>
      <c r="L1" s="154"/>
      <c r="M1" s="3"/>
      <c r="N1" s="153" t="s">
        <v>76</v>
      </c>
      <c r="O1" s="153"/>
      <c r="P1" s="153"/>
      <c r="Q1" s="153"/>
      <c r="R1" s="153"/>
      <c r="S1" s="154"/>
      <c r="T1" s="154"/>
      <c r="U1" s="3"/>
      <c r="V1" s="155" t="s">
        <v>78</v>
      </c>
      <c r="W1" s="155"/>
      <c r="X1" s="155"/>
      <c r="Y1" s="156"/>
      <c r="Z1" s="156"/>
      <c r="AA1" s="157"/>
    </row>
    <row r="2" spans="1:27" ht="75.75" x14ac:dyDescent="0.3">
      <c r="A2" s="22"/>
      <c r="B2" s="5" t="s">
        <v>3</v>
      </c>
      <c r="C2" s="87" t="s">
        <v>52</v>
      </c>
      <c r="D2" s="88" t="s">
        <v>51</v>
      </c>
      <c r="E2" s="6"/>
      <c r="F2" s="7" t="s">
        <v>15</v>
      </c>
      <c r="G2" s="8" t="s">
        <v>14</v>
      </c>
      <c r="H2" s="9" t="s">
        <v>13</v>
      </c>
      <c r="I2" s="10" t="s">
        <v>12</v>
      </c>
      <c r="J2" s="49" t="s">
        <v>11</v>
      </c>
      <c r="K2" s="46" t="s">
        <v>21</v>
      </c>
      <c r="L2" s="45" t="s">
        <v>49</v>
      </c>
      <c r="M2" s="12"/>
      <c r="N2" s="13" t="s">
        <v>7</v>
      </c>
      <c r="O2" s="119" t="s">
        <v>8</v>
      </c>
      <c r="P2" s="120" t="s">
        <v>9</v>
      </c>
      <c r="Q2" s="14" t="s">
        <v>10</v>
      </c>
      <c r="R2" s="50" t="s">
        <v>6</v>
      </c>
      <c r="S2" s="116" t="s">
        <v>23</v>
      </c>
      <c r="T2" s="117" t="s">
        <v>50</v>
      </c>
      <c r="U2" s="15"/>
      <c r="V2" s="113" t="s">
        <v>4</v>
      </c>
      <c r="W2" s="16" t="s">
        <v>20</v>
      </c>
      <c r="X2" s="50" t="s">
        <v>5</v>
      </c>
      <c r="Y2" s="6"/>
      <c r="Z2" s="17" t="s">
        <v>16</v>
      </c>
      <c r="AA2" s="17" t="s">
        <v>24</v>
      </c>
    </row>
    <row r="3" spans="1:27" x14ac:dyDescent="0.25">
      <c r="A3" s="22">
        <v>1</v>
      </c>
      <c r="B3" s="89">
        <v>101</v>
      </c>
      <c r="C3" s="127" t="s">
        <v>31</v>
      </c>
      <c r="D3" s="127" t="s">
        <v>55</v>
      </c>
      <c r="E3" s="6"/>
      <c r="F3" s="18">
        <v>0</v>
      </c>
      <c r="G3" s="19">
        <v>0</v>
      </c>
      <c r="H3" s="53">
        <f>PRODUCT(F3,10)+G3</f>
        <v>0</v>
      </c>
      <c r="I3" s="53">
        <f t="shared" ref="I3:I31" si="0">RANK(H3,$H$3:$H$31)</f>
        <v>1</v>
      </c>
      <c r="J3" s="54">
        <f>LOOKUP(I3,'Cup Points'!E$3:E$54,'Cup Points'!F$3:F$54)</f>
        <v>100</v>
      </c>
      <c r="K3" s="104">
        <v>0</v>
      </c>
      <c r="L3" s="44">
        <v>0</v>
      </c>
      <c r="M3" s="6"/>
      <c r="N3" s="20">
        <v>0</v>
      </c>
      <c r="O3" s="21">
        <v>0</v>
      </c>
      <c r="P3" s="121">
        <f>PRODUCT(N3,10)+O3</f>
        <v>0</v>
      </c>
      <c r="Q3" s="58">
        <f t="shared" ref="Q3:Q31" si="1">RANK(P3,$P$3:$P$31)</f>
        <v>1</v>
      </c>
      <c r="R3" s="59">
        <f>LOOKUP(Q3,'Cup Points'!E$3:E$54,'Cup Points'!F$3:F$54)</f>
        <v>100</v>
      </c>
      <c r="S3" s="104">
        <v>0</v>
      </c>
      <c r="T3" s="118">
        <v>0</v>
      </c>
      <c r="U3" s="6"/>
      <c r="V3" s="114">
        <f t="shared" ref="V3:V31" si="2">H3+P3</f>
        <v>0</v>
      </c>
      <c r="W3" s="53">
        <f t="shared" ref="W3:W31" si="3">RANK(V3,$V$3:$V$31)</f>
        <v>1</v>
      </c>
      <c r="X3" s="54">
        <f>LOOKUP(W3,'Cup Points'!E$3:E$54,'Cup Points'!F$3:F$54)</f>
        <v>100</v>
      </c>
      <c r="Y3" s="6"/>
      <c r="Z3" s="63">
        <f>J3++R3++X3</f>
        <v>300</v>
      </c>
      <c r="AA3" s="64">
        <f t="shared" ref="AA3:AA31" si="4">RANK(Z3,$Z$3:$Z$31)</f>
        <v>1</v>
      </c>
    </row>
    <row r="4" spans="1:27" x14ac:dyDescent="0.25">
      <c r="A4" s="22">
        <v>2</v>
      </c>
      <c r="B4" s="89">
        <v>103</v>
      </c>
      <c r="C4" s="127" t="s">
        <v>89</v>
      </c>
      <c r="D4" s="127" t="s">
        <v>90</v>
      </c>
      <c r="E4" s="6"/>
      <c r="F4" s="18">
        <v>0</v>
      </c>
      <c r="G4" s="19">
        <v>0</v>
      </c>
      <c r="H4" s="53">
        <f>PRODUCT(F4,10)+G4</f>
        <v>0</v>
      </c>
      <c r="I4" s="53">
        <f t="shared" si="0"/>
        <v>1</v>
      </c>
      <c r="J4" s="54">
        <f>LOOKUP(I4,'Cup Points'!E$3:E$54,'Cup Points'!F$3:F$54)</f>
        <v>100</v>
      </c>
      <c r="K4" s="104">
        <v>0</v>
      </c>
      <c r="L4" s="44">
        <v>0</v>
      </c>
      <c r="M4" s="6"/>
      <c r="N4" s="20">
        <v>0</v>
      </c>
      <c r="O4" s="21">
        <v>0</v>
      </c>
      <c r="P4" s="121">
        <f>PRODUCT(N4,10)+O4</f>
        <v>0</v>
      </c>
      <c r="Q4" s="58">
        <f t="shared" si="1"/>
        <v>1</v>
      </c>
      <c r="R4" s="59">
        <f>LOOKUP(Q4,'Cup Points'!E$3:E$54,'Cup Points'!F$3:F$54)</f>
        <v>100</v>
      </c>
      <c r="S4" s="104">
        <v>0</v>
      </c>
      <c r="T4" s="118">
        <v>0</v>
      </c>
      <c r="U4" s="6"/>
      <c r="V4" s="114">
        <f t="shared" si="2"/>
        <v>0</v>
      </c>
      <c r="W4" s="53">
        <f t="shared" si="3"/>
        <v>1</v>
      </c>
      <c r="X4" s="54">
        <f>LOOKUP(W4,'Cup Points'!E$3:E$54,'Cup Points'!F$3:F$54)</f>
        <v>100</v>
      </c>
      <c r="Y4" s="6"/>
      <c r="Z4" s="63">
        <f>J4++R4++X4</f>
        <v>300</v>
      </c>
      <c r="AA4" s="64">
        <f t="shared" si="4"/>
        <v>1</v>
      </c>
    </row>
    <row r="5" spans="1:27" x14ac:dyDescent="0.25">
      <c r="A5" s="22">
        <v>3</v>
      </c>
      <c r="B5" s="40">
        <v>104</v>
      </c>
      <c r="C5" s="127" t="s">
        <v>91</v>
      </c>
      <c r="D5" s="127" t="s">
        <v>92</v>
      </c>
      <c r="E5" s="6"/>
      <c r="F5" s="18">
        <v>0</v>
      </c>
      <c r="G5" s="19">
        <v>0</v>
      </c>
      <c r="H5" s="53">
        <f t="shared" ref="H5:H31" si="5">PRODUCT(F5,10)+G5</f>
        <v>0</v>
      </c>
      <c r="I5" s="53">
        <f t="shared" si="0"/>
        <v>1</v>
      </c>
      <c r="J5" s="54">
        <f>LOOKUP(I5,'Cup Points'!E$3:E$54,'Cup Points'!F$3:F$54)</f>
        <v>100</v>
      </c>
      <c r="K5" s="104">
        <v>0</v>
      </c>
      <c r="L5" s="44">
        <v>0</v>
      </c>
      <c r="M5" s="6"/>
      <c r="N5" s="20">
        <v>0</v>
      </c>
      <c r="O5" s="21">
        <v>0</v>
      </c>
      <c r="P5" s="121">
        <f t="shared" ref="P5:P31" si="6">PRODUCT(N5,10)+O5</f>
        <v>0</v>
      </c>
      <c r="Q5" s="58">
        <f t="shared" si="1"/>
        <v>1</v>
      </c>
      <c r="R5" s="59">
        <f>LOOKUP(Q5,'Cup Points'!E$3:E$54,'Cup Points'!F$3:F$54)</f>
        <v>100</v>
      </c>
      <c r="S5" s="104">
        <v>0</v>
      </c>
      <c r="T5" s="118">
        <v>0</v>
      </c>
      <c r="U5" s="6"/>
      <c r="V5" s="114">
        <f t="shared" si="2"/>
        <v>0</v>
      </c>
      <c r="W5" s="53">
        <f t="shared" si="3"/>
        <v>1</v>
      </c>
      <c r="X5" s="54">
        <f>LOOKUP(W5,'Cup Points'!E$3:E$54,'Cup Points'!F$3:F$54)</f>
        <v>100</v>
      </c>
      <c r="Y5" s="6"/>
      <c r="Z5" s="63">
        <f t="shared" ref="Z5:Z31" si="7">J5++R5++X5</f>
        <v>300</v>
      </c>
      <c r="AA5" s="64">
        <f t="shared" si="4"/>
        <v>1</v>
      </c>
    </row>
    <row r="6" spans="1:27" x14ac:dyDescent="0.25">
      <c r="A6" s="22">
        <v>4</v>
      </c>
      <c r="B6" s="89">
        <v>105</v>
      </c>
      <c r="C6" s="127" t="s">
        <v>56</v>
      </c>
      <c r="D6" s="127" t="s">
        <v>32</v>
      </c>
      <c r="E6" s="6"/>
      <c r="F6" s="18">
        <v>0</v>
      </c>
      <c r="G6" s="19">
        <v>0</v>
      </c>
      <c r="H6" s="53">
        <f t="shared" si="5"/>
        <v>0</v>
      </c>
      <c r="I6" s="53">
        <f t="shared" si="0"/>
        <v>1</v>
      </c>
      <c r="J6" s="54">
        <f>LOOKUP(I6,'Cup Points'!E$3:E$54,'Cup Points'!F$3:F$54)</f>
        <v>100</v>
      </c>
      <c r="K6" s="104">
        <v>0</v>
      </c>
      <c r="L6" s="44">
        <v>0</v>
      </c>
      <c r="M6" s="6"/>
      <c r="N6" s="20">
        <v>0</v>
      </c>
      <c r="O6" s="21">
        <v>0</v>
      </c>
      <c r="P6" s="121">
        <f t="shared" si="6"/>
        <v>0</v>
      </c>
      <c r="Q6" s="58">
        <f t="shared" si="1"/>
        <v>1</v>
      </c>
      <c r="R6" s="59">
        <f>LOOKUP(Q6,'Cup Points'!E$3:E$54,'Cup Points'!F$3:F$54)</f>
        <v>100</v>
      </c>
      <c r="S6" s="104">
        <v>0</v>
      </c>
      <c r="T6" s="118">
        <v>0</v>
      </c>
      <c r="U6" s="6"/>
      <c r="V6" s="114">
        <f t="shared" si="2"/>
        <v>0</v>
      </c>
      <c r="W6" s="53">
        <f t="shared" si="3"/>
        <v>1</v>
      </c>
      <c r="X6" s="54">
        <f>LOOKUP(W6,'Cup Points'!E$3:E$54,'Cup Points'!F$3:F$54)</f>
        <v>100</v>
      </c>
      <c r="Y6" s="6"/>
      <c r="Z6" s="63">
        <f t="shared" si="7"/>
        <v>300</v>
      </c>
      <c r="AA6" s="64">
        <f t="shared" si="4"/>
        <v>1</v>
      </c>
    </row>
    <row r="7" spans="1:27" x14ac:dyDescent="0.25">
      <c r="A7" s="22">
        <v>5</v>
      </c>
      <c r="B7" s="40">
        <v>106</v>
      </c>
      <c r="C7" s="127" t="s">
        <v>83</v>
      </c>
      <c r="D7" s="127" t="s">
        <v>82</v>
      </c>
      <c r="E7" s="6"/>
      <c r="F7" s="18">
        <v>0</v>
      </c>
      <c r="G7" s="19">
        <v>0</v>
      </c>
      <c r="H7" s="53">
        <f t="shared" si="5"/>
        <v>0</v>
      </c>
      <c r="I7" s="53">
        <f t="shared" si="0"/>
        <v>1</v>
      </c>
      <c r="J7" s="54">
        <f>LOOKUP(I7,'Cup Points'!E$3:E$54,'Cup Points'!F$3:F$54)</f>
        <v>100</v>
      </c>
      <c r="K7" s="104">
        <v>0</v>
      </c>
      <c r="L7" s="44">
        <v>0</v>
      </c>
      <c r="M7" s="6"/>
      <c r="N7" s="20">
        <v>0</v>
      </c>
      <c r="O7" s="21">
        <v>0</v>
      </c>
      <c r="P7" s="121">
        <f t="shared" si="6"/>
        <v>0</v>
      </c>
      <c r="Q7" s="58">
        <f t="shared" si="1"/>
        <v>1</v>
      </c>
      <c r="R7" s="59">
        <f>LOOKUP(Q7,'Cup Points'!E$3:E$54,'Cup Points'!F$3:F$54)</f>
        <v>100</v>
      </c>
      <c r="S7" s="104">
        <v>0</v>
      </c>
      <c r="T7" s="118">
        <v>0</v>
      </c>
      <c r="U7" s="6"/>
      <c r="V7" s="114">
        <f t="shared" si="2"/>
        <v>0</v>
      </c>
      <c r="W7" s="53">
        <f t="shared" si="3"/>
        <v>1</v>
      </c>
      <c r="X7" s="54">
        <f>LOOKUP(W7,'Cup Points'!E$3:E$54,'Cup Points'!F$3:F$54)</f>
        <v>100</v>
      </c>
      <c r="Y7" s="6"/>
      <c r="Z7" s="63">
        <f t="shared" si="7"/>
        <v>300</v>
      </c>
      <c r="AA7" s="64">
        <f t="shared" si="4"/>
        <v>1</v>
      </c>
    </row>
    <row r="8" spans="1:27" x14ac:dyDescent="0.25">
      <c r="A8" s="22">
        <v>6</v>
      </c>
      <c r="B8" s="40">
        <v>107</v>
      </c>
      <c r="C8" s="127" t="s">
        <v>30</v>
      </c>
      <c r="D8" s="127" t="s">
        <v>33</v>
      </c>
      <c r="E8" s="6"/>
      <c r="F8" s="18">
        <v>0</v>
      </c>
      <c r="G8" s="19">
        <v>0</v>
      </c>
      <c r="H8" s="53">
        <f t="shared" si="5"/>
        <v>0</v>
      </c>
      <c r="I8" s="53">
        <f t="shared" si="0"/>
        <v>1</v>
      </c>
      <c r="J8" s="54">
        <f>LOOKUP(I8,'Cup Points'!E$3:E$54,'Cup Points'!F$3:F$54)</f>
        <v>100</v>
      </c>
      <c r="K8" s="104">
        <v>0</v>
      </c>
      <c r="L8" s="44">
        <v>0</v>
      </c>
      <c r="M8" s="6"/>
      <c r="N8" s="20">
        <v>0</v>
      </c>
      <c r="O8" s="21">
        <v>0</v>
      </c>
      <c r="P8" s="121">
        <f t="shared" si="6"/>
        <v>0</v>
      </c>
      <c r="Q8" s="58">
        <f t="shared" si="1"/>
        <v>1</v>
      </c>
      <c r="R8" s="59">
        <f>LOOKUP(Q8,'Cup Points'!E$3:E$54,'Cup Points'!F$3:F$54)</f>
        <v>100</v>
      </c>
      <c r="S8" s="104">
        <v>0</v>
      </c>
      <c r="T8" s="118">
        <v>0</v>
      </c>
      <c r="U8" s="6"/>
      <c r="V8" s="114">
        <f t="shared" si="2"/>
        <v>0</v>
      </c>
      <c r="W8" s="53">
        <f t="shared" si="3"/>
        <v>1</v>
      </c>
      <c r="X8" s="54">
        <f>LOOKUP(W8,'Cup Points'!E$3:E$54,'Cup Points'!F$3:F$54)</f>
        <v>100</v>
      </c>
      <c r="Y8" s="6"/>
      <c r="Z8" s="63">
        <f t="shared" si="7"/>
        <v>300</v>
      </c>
      <c r="AA8" s="64">
        <f t="shared" si="4"/>
        <v>1</v>
      </c>
    </row>
    <row r="9" spans="1:27" x14ac:dyDescent="0.25">
      <c r="A9" s="22">
        <v>7</v>
      </c>
      <c r="B9" s="40">
        <v>108</v>
      </c>
      <c r="C9" s="127" t="s">
        <v>93</v>
      </c>
      <c r="D9" s="127" t="s">
        <v>94</v>
      </c>
      <c r="E9" s="6"/>
      <c r="F9" s="18">
        <v>0</v>
      </c>
      <c r="G9" s="19">
        <v>0</v>
      </c>
      <c r="H9" s="53">
        <f t="shared" si="5"/>
        <v>0</v>
      </c>
      <c r="I9" s="53">
        <f t="shared" si="0"/>
        <v>1</v>
      </c>
      <c r="J9" s="54">
        <f>LOOKUP(I9,'Cup Points'!E$3:E$54,'Cup Points'!F$3:F$54)</f>
        <v>100</v>
      </c>
      <c r="K9" s="104">
        <v>0</v>
      </c>
      <c r="L9" s="44">
        <v>0</v>
      </c>
      <c r="M9" s="6"/>
      <c r="N9" s="20">
        <v>0</v>
      </c>
      <c r="O9" s="21">
        <v>0</v>
      </c>
      <c r="P9" s="121">
        <f t="shared" si="6"/>
        <v>0</v>
      </c>
      <c r="Q9" s="58">
        <f t="shared" si="1"/>
        <v>1</v>
      </c>
      <c r="R9" s="59">
        <f>LOOKUP(Q9,'Cup Points'!E$3:E$54,'Cup Points'!F$3:F$54)</f>
        <v>100</v>
      </c>
      <c r="S9" s="104">
        <v>0</v>
      </c>
      <c r="T9" s="118">
        <v>0</v>
      </c>
      <c r="U9" s="6"/>
      <c r="V9" s="114">
        <f t="shared" si="2"/>
        <v>0</v>
      </c>
      <c r="W9" s="53">
        <f t="shared" si="3"/>
        <v>1</v>
      </c>
      <c r="X9" s="54">
        <f>LOOKUP(W9,'Cup Points'!E$3:E$54,'Cup Points'!F$3:F$54)</f>
        <v>100</v>
      </c>
      <c r="Y9" s="6"/>
      <c r="Z9" s="63">
        <f t="shared" si="7"/>
        <v>300</v>
      </c>
      <c r="AA9" s="64">
        <f t="shared" si="4"/>
        <v>1</v>
      </c>
    </row>
    <row r="10" spans="1:27" x14ac:dyDescent="0.25">
      <c r="A10" s="22">
        <v>8</v>
      </c>
      <c r="B10" s="40">
        <v>109</v>
      </c>
      <c r="C10" s="127" t="s">
        <v>95</v>
      </c>
      <c r="D10" s="127" t="s">
        <v>96</v>
      </c>
      <c r="E10" s="6"/>
      <c r="F10" s="18">
        <v>0</v>
      </c>
      <c r="G10" s="19">
        <v>0</v>
      </c>
      <c r="H10" s="53">
        <f t="shared" si="5"/>
        <v>0</v>
      </c>
      <c r="I10" s="53">
        <f t="shared" si="0"/>
        <v>1</v>
      </c>
      <c r="J10" s="54">
        <f>LOOKUP(I10,'Cup Points'!E$3:E$54,'Cup Points'!F$3:F$54)</f>
        <v>100</v>
      </c>
      <c r="K10" s="104">
        <v>0</v>
      </c>
      <c r="L10" s="44">
        <v>0</v>
      </c>
      <c r="M10" s="6"/>
      <c r="N10" s="20">
        <v>0</v>
      </c>
      <c r="O10" s="21">
        <v>0</v>
      </c>
      <c r="P10" s="121">
        <f t="shared" si="6"/>
        <v>0</v>
      </c>
      <c r="Q10" s="58">
        <f t="shared" si="1"/>
        <v>1</v>
      </c>
      <c r="R10" s="59">
        <f>LOOKUP(Q10,'Cup Points'!E$3:E$54,'Cup Points'!F$3:F$54)</f>
        <v>100</v>
      </c>
      <c r="S10" s="104">
        <v>0</v>
      </c>
      <c r="T10" s="118">
        <v>0</v>
      </c>
      <c r="U10" s="6"/>
      <c r="V10" s="114">
        <f t="shared" si="2"/>
        <v>0</v>
      </c>
      <c r="W10" s="53">
        <f t="shared" si="3"/>
        <v>1</v>
      </c>
      <c r="X10" s="54">
        <f>LOOKUP(W10,'Cup Points'!E$3:E$54,'Cup Points'!F$3:F$54)</f>
        <v>100</v>
      </c>
      <c r="Y10" s="6"/>
      <c r="Z10" s="63">
        <f t="shared" si="7"/>
        <v>300</v>
      </c>
      <c r="AA10" s="64">
        <f t="shared" si="4"/>
        <v>1</v>
      </c>
    </row>
    <row r="11" spans="1:27" x14ac:dyDescent="0.25">
      <c r="A11" s="22">
        <v>9</v>
      </c>
      <c r="B11" s="40">
        <v>111</v>
      </c>
      <c r="C11" s="127" t="s">
        <v>116</v>
      </c>
      <c r="D11" s="127" t="s">
        <v>117</v>
      </c>
      <c r="E11" s="6"/>
      <c r="F11" s="18">
        <v>0</v>
      </c>
      <c r="G11" s="19">
        <v>0</v>
      </c>
      <c r="H11" s="53">
        <f t="shared" si="5"/>
        <v>0</v>
      </c>
      <c r="I11" s="53">
        <f t="shared" si="0"/>
        <v>1</v>
      </c>
      <c r="J11" s="54">
        <f>LOOKUP(I11,'Cup Points'!E$3:E$54,'Cup Points'!F$3:F$54)</f>
        <v>100</v>
      </c>
      <c r="K11" s="104">
        <v>0</v>
      </c>
      <c r="L11" s="44">
        <v>0</v>
      </c>
      <c r="M11" s="6"/>
      <c r="N11" s="20">
        <v>0</v>
      </c>
      <c r="O11" s="21">
        <v>0</v>
      </c>
      <c r="P11" s="121">
        <f t="shared" si="6"/>
        <v>0</v>
      </c>
      <c r="Q11" s="58">
        <f t="shared" si="1"/>
        <v>1</v>
      </c>
      <c r="R11" s="59">
        <f>LOOKUP(Q11,'Cup Points'!E$3:E$54,'Cup Points'!F$3:F$54)</f>
        <v>100</v>
      </c>
      <c r="S11" s="104">
        <v>0</v>
      </c>
      <c r="T11" s="118">
        <v>0</v>
      </c>
      <c r="U11" s="6"/>
      <c r="V11" s="114">
        <f t="shared" si="2"/>
        <v>0</v>
      </c>
      <c r="W11" s="53">
        <f t="shared" si="3"/>
        <v>1</v>
      </c>
      <c r="X11" s="54">
        <f>LOOKUP(W11,'Cup Points'!E$3:E$54,'Cup Points'!F$3:F$54)</f>
        <v>100</v>
      </c>
      <c r="Y11" s="6"/>
      <c r="Z11" s="63">
        <f t="shared" si="7"/>
        <v>300</v>
      </c>
      <c r="AA11" s="64">
        <f t="shared" si="4"/>
        <v>1</v>
      </c>
    </row>
    <row r="12" spans="1:27" x14ac:dyDescent="0.25">
      <c r="A12" s="22">
        <v>10</v>
      </c>
      <c r="B12" s="40">
        <v>112</v>
      </c>
      <c r="C12" s="127" t="s">
        <v>37</v>
      </c>
      <c r="D12" s="127" t="s">
        <v>38</v>
      </c>
      <c r="E12" s="6"/>
      <c r="F12" s="18">
        <v>0</v>
      </c>
      <c r="G12" s="19">
        <v>0</v>
      </c>
      <c r="H12" s="53">
        <f t="shared" si="5"/>
        <v>0</v>
      </c>
      <c r="I12" s="53">
        <f t="shared" si="0"/>
        <v>1</v>
      </c>
      <c r="J12" s="54">
        <f>LOOKUP(I12,'Cup Points'!E$3:E$54,'Cup Points'!F$3:F$54)</f>
        <v>100</v>
      </c>
      <c r="K12" s="104">
        <v>0</v>
      </c>
      <c r="L12" s="44">
        <v>0</v>
      </c>
      <c r="M12" s="6"/>
      <c r="N12" s="20">
        <v>0</v>
      </c>
      <c r="O12" s="21">
        <v>0</v>
      </c>
      <c r="P12" s="121">
        <f t="shared" si="6"/>
        <v>0</v>
      </c>
      <c r="Q12" s="58">
        <f t="shared" si="1"/>
        <v>1</v>
      </c>
      <c r="R12" s="59">
        <f>LOOKUP(Q12,'Cup Points'!E$3:E$54,'Cup Points'!F$3:F$54)</f>
        <v>100</v>
      </c>
      <c r="S12" s="104">
        <v>0</v>
      </c>
      <c r="T12" s="118">
        <v>0</v>
      </c>
      <c r="U12" s="6"/>
      <c r="V12" s="114">
        <f t="shared" si="2"/>
        <v>0</v>
      </c>
      <c r="W12" s="53">
        <f t="shared" si="3"/>
        <v>1</v>
      </c>
      <c r="X12" s="54">
        <f>LOOKUP(W12,'Cup Points'!E$3:E$54,'Cup Points'!F$3:F$54)</f>
        <v>100</v>
      </c>
      <c r="Y12" s="6"/>
      <c r="Z12" s="63">
        <f t="shared" si="7"/>
        <v>300</v>
      </c>
      <c r="AA12" s="64">
        <f t="shared" si="4"/>
        <v>1</v>
      </c>
    </row>
    <row r="13" spans="1:27" x14ac:dyDescent="0.25">
      <c r="A13" s="22">
        <v>11</v>
      </c>
      <c r="B13" s="40">
        <v>114</v>
      </c>
      <c r="C13" s="127" t="s">
        <v>112</v>
      </c>
      <c r="D13" s="127" t="s">
        <v>113</v>
      </c>
      <c r="E13" s="6"/>
      <c r="F13" s="18">
        <v>0</v>
      </c>
      <c r="G13" s="19">
        <v>0</v>
      </c>
      <c r="H13" s="53">
        <f t="shared" si="5"/>
        <v>0</v>
      </c>
      <c r="I13" s="53">
        <f t="shared" si="0"/>
        <v>1</v>
      </c>
      <c r="J13" s="54">
        <f>LOOKUP(I13,'Cup Points'!E$3:E$54,'Cup Points'!F$3:F$54)</f>
        <v>100</v>
      </c>
      <c r="K13" s="104">
        <v>0</v>
      </c>
      <c r="L13" s="44">
        <v>0</v>
      </c>
      <c r="M13" s="6"/>
      <c r="N13" s="20">
        <v>0</v>
      </c>
      <c r="O13" s="21">
        <v>0</v>
      </c>
      <c r="P13" s="121">
        <f t="shared" si="6"/>
        <v>0</v>
      </c>
      <c r="Q13" s="58">
        <f t="shared" si="1"/>
        <v>1</v>
      </c>
      <c r="R13" s="59">
        <f>LOOKUP(Q13,'Cup Points'!E$3:E$54,'Cup Points'!F$3:F$54)</f>
        <v>100</v>
      </c>
      <c r="S13" s="104">
        <v>0</v>
      </c>
      <c r="T13" s="118">
        <v>0</v>
      </c>
      <c r="U13" s="6"/>
      <c r="V13" s="114">
        <f t="shared" si="2"/>
        <v>0</v>
      </c>
      <c r="W13" s="53">
        <f t="shared" si="3"/>
        <v>1</v>
      </c>
      <c r="X13" s="54">
        <f>LOOKUP(W13,'Cup Points'!E$3:E$54,'Cup Points'!F$3:F$54)</f>
        <v>100</v>
      </c>
      <c r="Y13" s="6"/>
      <c r="Z13" s="63">
        <f t="shared" si="7"/>
        <v>300</v>
      </c>
      <c r="AA13" s="64">
        <f t="shared" si="4"/>
        <v>1</v>
      </c>
    </row>
    <row r="14" spans="1:27" x14ac:dyDescent="0.25">
      <c r="A14" s="22">
        <v>12</v>
      </c>
      <c r="B14" s="89">
        <v>115</v>
      </c>
      <c r="C14" s="127" t="s">
        <v>97</v>
      </c>
      <c r="D14" s="127" t="s">
        <v>111</v>
      </c>
      <c r="E14" s="6"/>
      <c r="F14" s="18">
        <v>0</v>
      </c>
      <c r="G14" s="19">
        <v>0</v>
      </c>
      <c r="H14" s="53">
        <f t="shared" si="5"/>
        <v>0</v>
      </c>
      <c r="I14" s="53">
        <f t="shared" si="0"/>
        <v>1</v>
      </c>
      <c r="J14" s="54">
        <f>LOOKUP(I14,'Cup Points'!E$3:E$54,'Cup Points'!F$3:F$54)</f>
        <v>100</v>
      </c>
      <c r="K14" s="104">
        <v>0</v>
      </c>
      <c r="L14" s="44">
        <v>0</v>
      </c>
      <c r="M14" s="6"/>
      <c r="N14" s="20">
        <v>0</v>
      </c>
      <c r="O14" s="21">
        <v>0</v>
      </c>
      <c r="P14" s="121">
        <f t="shared" si="6"/>
        <v>0</v>
      </c>
      <c r="Q14" s="58">
        <f t="shared" si="1"/>
        <v>1</v>
      </c>
      <c r="R14" s="59">
        <f>LOOKUP(Q14,'Cup Points'!E$3:E$54,'Cup Points'!F$3:F$54)</f>
        <v>100</v>
      </c>
      <c r="S14" s="104">
        <v>0</v>
      </c>
      <c r="T14" s="118">
        <v>0</v>
      </c>
      <c r="U14" s="6"/>
      <c r="V14" s="114">
        <f t="shared" si="2"/>
        <v>0</v>
      </c>
      <c r="W14" s="53">
        <f t="shared" si="3"/>
        <v>1</v>
      </c>
      <c r="X14" s="54">
        <f>LOOKUP(W14,'Cup Points'!E$3:E$54,'Cup Points'!F$3:F$54)</f>
        <v>100</v>
      </c>
      <c r="Y14" s="6"/>
      <c r="Z14" s="63">
        <f t="shared" si="7"/>
        <v>300</v>
      </c>
      <c r="AA14" s="64">
        <f t="shared" si="4"/>
        <v>1</v>
      </c>
    </row>
    <row r="15" spans="1:27" x14ac:dyDescent="0.25">
      <c r="A15" s="22">
        <v>13</v>
      </c>
      <c r="B15" s="40">
        <v>116</v>
      </c>
      <c r="C15" s="127" t="s">
        <v>99</v>
      </c>
      <c r="D15" s="127" t="s">
        <v>100</v>
      </c>
      <c r="E15" s="6"/>
      <c r="F15" s="18">
        <v>0</v>
      </c>
      <c r="G15" s="19">
        <v>0</v>
      </c>
      <c r="H15" s="53">
        <f t="shared" si="5"/>
        <v>0</v>
      </c>
      <c r="I15" s="53">
        <f t="shared" si="0"/>
        <v>1</v>
      </c>
      <c r="J15" s="54">
        <f>LOOKUP(I15,'Cup Points'!E$3:E$54,'Cup Points'!F$3:F$54)</f>
        <v>100</v>
      </c>
      <c r="K15" s="104">
        <v>0</v>
      </c>
      <c r="L15" s="44">
        <v>0</v>
      </c>
      <c r="M15" s="6"/>
      <c r="N15" s="20">
        <v>0</v>
      </c>
      <c r="O15" s="21">
        <v>0</v>
      </c>
      <c r="P15" s="121">
        <f t="shared" si="6"/>
        <v>0</v>
      </c>
      <c r="Q15" s="58">
        <f t="shared" si="1"/>
        <v>1</v>
      </c>
      <c r="R15" s="59">
        <f>LOOKUP(Q15,'Cup Points'!E$3:E$54,'Cup Points'!F$3:F$54)</f>
        <v>100</v>
      </c>
      <c r="S15" s="104">
        <v>0</v>
      </c>
      <c r="T15" s="118">
        <v>0</v>
      </c>
      <c r="U15" s="6"/>
      <c r="V15" s="114">
        <f t="shared" si="2"/>
        <v>0</v>
      </c>
      <c r="W15" s="53">
        <f t="shared" si="3"/>
        <v>1</v>
      </c>
      <c r="X15" s="54">
        <f>LOOKUP(W15,'Cup Points'!E$3:E$54,'Cup Points'!F$3:F$54)</f>
        <v>100</v>
      </c>
      <c r="Y15" s="6"/>
      <c r="Z15" s="63">
        <f t="shared" si="7"/>
        <v>300</v>
      </c>
      <c r="AA15" s="64">
        <f t="shared" si="4"/>
        <v>1</v>
      </c>
    </row>
    <row r="16" spans="1:27" x14ac:dyDescent="0.25">
      <c r="A16" s="22">
        <v>14</v>
      </c>
      <c r="B16" s="89">
        <v>117</v>
      </c>
      <c r="C16" s="127" t="s">
        <v>27</v>
      </c>
      <c r="D16" s="127" t="s">
        <v>39</v>
      </c>
      <c r="E16" s="6"/>
      <c r="F16" s="18">
        <v>0</v>
      </c>
      <c r="G16" s="19">
        <v>0</v>
      </c>
      <c r="H16" s="53">
        <f t="shared" si="5"/>
        <v>0</v>
      </c>
      <c r="I16" s="53">
        <f t="shared" si="0"/>
        <v>1</v>
      </c>
      <c r="J16" s="54">
        <f>LOOKUP(I16,'Cup Points'!E$3:E$54,'Cup Points'!F$3:F$54)</f>
        <v>100</v>
      </c>
      <c r="K16" s="104">
        <v>0</v>
      </c>
      <c r="L16" s="44">
        <v>0</v>
      </c>
      <c r="M16" s="6"/>
      <c r="N16" s="20">
        <v>0</v>
      </c>
      <c r="O16" s="21">
        <v>0</v>
      </c>
      <c r="P16" s="121">
        <f t="shared" si="6"/>
        <v>0</v>
      </c>
      <c r="Q16" s="58">
        <f t="shared" si="1"/>
        <v>1</v>
      </c>
      <c r="R16" s="59">
        <f>LOOKUP(Q16,'Cup Points'!E$3:E$54,'Cup Points'!F$3:F$54)</f>
        <v>100</v>
      </c>
      <c r="S16" s="104">
        <v>0</v>
      </c>
      <c r="T16" s="118">
        <v>0</v>
      </c>
      <c r="U16" s="6"/>
      <c r="V16" s="114">
        <f t="shared" si="2"/>
        <v>0</v>
      </c>
      <c r="W16" s="53">
        <f t="shared" si="3"/>
        <v>1</v>
      </c>
      <c r="X16" s="54">
        <f>LOOKUP(W16,'Cup Points'!E$3:E$54,'Cup Points'!F$3:F$54)</f>
        <v>100</v>
      </c>
      <c r="Y16" s="6"/>
      <c r="Z16" s="63">
        <f t="shared" si="7"/>
        <v>300</v>
      </c>
      <c r="AA16" s="64">
        <f t="shared" si="4"/>
        <v>1</v>
      </c>
    </row>
    <row r="17" spans="1:27" x14ac:dyDescent="0.25">
      <c r="A17" s="22">
        <v>15</v>
      </c>
      <c r="B17" s="40">
        <v>118</v>
      </c>
      <c r="C17" s="127" t="s">
        <v>58</v>
      </c>
      <c r="D17" s="127" t="s">
        <v>40</v>
      </c>
      <c r="E17" s="6"/>
      <c r="F17" s="18">
        <v>0</v>
      </c>
      <c r="G17" s="19">
        <v>0</v>
      </c>
      <c r="H17" s="53">
        <f t="shared" si="5"/>
        <v>0</v>
      </c>
      <c r="I17" s="53">
        <f t="shared" si="0"/>
        <v>1</v>
      </c>
      <c r="J17" s="54">
        <f>LOOKUP(I17,'Cup Points'!E$3:E$54,'Cup Points'!F$3:F$54)</f>
        <v>100</v>
      </c>
      <c r="K17" s="104">
        <v>0</v>
      </c>
      <c r="L17" s="44">
        <v>0</v>
      </c>
      <c r="M17" s="6"/>
      <c r="N17" s="20">
        <v>0</v>
      </c>
      <c r="O17" s="21">
        <v>0</v>
      </c>
      <c r="P17" s="121">
        <f t="shared" si="6"/>
        <v>0</v>
      </c>
      <c r="Q17" s="58">
        <f t="shared" si="1"/>
        <v>1</v>
      </c>
      <c r="R17" s="59">
        <f>LOOKUP(Q17,'Cup Points'!E$3:E$54,'Cup Points'!F$3:F$54)</f>
        <v>100</v>
      </c>
      <c r="S17" s="104">
        <v>0</v>
      </c>
      <c r="T17" s="118">
        <v>0</v>
      </c>
      <c r="U17" s="6"/>
      <c r="V17" s="114">
        <f t="shared" si="2"/>
        <v>0</v>
      </c>
      <c r="W17" s="53">
        <f t="shared" si="3"/>
        <v>1</v>
      </c>
      <c r="X17" s="54">
        <f>LOOKUP(W17,'Cup Points'!E$3:E$54,'Cup Points'!F$3:F$54)</f>
        <v>100</v>
      </c>
      <c r="Y17" s="6"/>
      <c r="Z17" s="63">
        <f t="shared" si="7"/>
        <v>300</v>
      </c>
      <c r="AA17" s="64">
        <f t="shared" si="4"/>
        <v>1</v>
      </c>
    </row>
    <row r="18" spans="1:27" x14ac:dyDescent="0.25">
      <c r="A18" s="22">
        <v>16</v>
      </c>
      <c r="B18" s="40">
        <v>119</v>
      </c>
      <c r="C18" s="127" t="s">
        <v>29</v>
      </c>
      <c r="D18" s="127" t="s">
        <v>108</v>
      </c>
      <c r="E18" s="6"/>
      <c r="F18" s="18">
        <v>0</v>
      </c>
      <c r="G18" s="19">
        <v>0</v>
      </c>
      <c r="H18" s="53">
        <f t="shared" si="5"/>
        <v>0</v>
      </c>
      <c r="I18" s="53">
        <f t="shared" si="0"/>
        <v>1</v>
      </c>
      <c r="J18" s="54">
        <f>LOOKUP(I18,'Cup Points'!E$3:E$54,'Cup Points'!F$3:F$54)</f>
        <v>100</v>
      </c>
      <c r="K18" s="104">
        <v>0</v>
      </c>
      <c r="L18" s="44">
        <v>0</v>
      </c>
      <c r="M18" s="6"/>
      <c r="N18" s="20">
        <v>0</v>
      </c>
      <c r="O18" s="21">
        <v>0</v>
      </c>
      <c r="P18" s="121">
        <f t="shared" si="6"/>
        <v>0</v>
      </c>
      <c r="Q18" s="58">
        <f t="shared" si="1"/>
        <v>1</v>
      </c>
      <c r="R18" s="59">
        <f>LOOKUP(Q18,'Cup Points'!E$3:E$54,'Cup Points'!F$3:F$54)</f>
        <v>100</v>
      </c>
      <c r="S18" s="104">
        <v>0</v>
      </c>
      <c r="T18" s="118">
        <v>0</v>
      </c>
      <c r="U18" s="6"/>
      <c r="V18" s="114">
        <f t="shared" si="2"/>
        <v>0</v>
      </c>
      <c r="W18" s="53">
        <f t="shared" si="3"/>
        <v>1</v>
      </c>
      <c r="X18" s="54">
        <f>LOOKUP(W18,'Cup Points'!E$3:E$54,'Cup Points'!F$3:F$54)</f>
        <v>100</v>
      </c>
      <c r="Y18" s="6"/>
      <c r="Z18" s="63">
        <f t="shared" si="7"/>
        <v>300</v>
      </c>
      <c r="AA18" s="64">
        <f t="shared" si="4"/>
        <v>1</v>
      </c>
    </row>
    <row r="19" spans="1:27" x14ac:dyDescent="0.25">
      <c r="A19" s="22">
        <v>17</v>
      </c>
      <c r="B19" s="40">
        <v>120</v>
      </c>
      <c r="C19" s="127" t="s">
        <v>121</v>
      </c>
      <c r="D19" s="127" t="s">
        <v>42</v>
      </c>
      <c r="E19" s="6"/>
      <c r="F19" s="18">
        <v>0</v>
      </c>
      <c r="G19" s="19">
        <v>0</v>
      </c>
      <c r="H19" s="53">
        <f t="shared" si="5"/>
        <v>0</v>
      </c>
      <c r="I19" s="53">
        <f t="shared" si="0"/>
        <v>1</v>
      </c>
      <c r="J19" s="54">
        <f>LOOKUP(I19,'Cup Points'!E$3:E$54,'Cup Points'!F$3:F$54)</f>
        <v>100</v>
      </c>
      <c r="K19" s="104">
        <v>0</v>
      </c>
      <c r="L19" s="44">
        <v>0</v>
      </c>
      <c r="M19" s="6"/>
      <c r="N19" s="20">
        <v>0</v>
      </c>
      <c r="O19" s="21">
        <v>0</v>
      </c>
      <c r="P19" s="121">
        <f t="shared" si="6"/>
        <v>0</v>
      </c>
      <c r="Q19" s="58">
        <f t="shared" si="1"/>
        <v>1</v>
      </c>
      <c r="R19" s="59">
        <f>LOOKUP(Q19,'Cup Points'!E$3:E$54,'Cup Points'!F$3:F$54)</f>
        <v>100</v>
      </c>
      <c r="S19" s="104">
        <v>0</v>
      </c>
      <c r="T19" s="118">
        <v>0</v>
      </c>
      <c r="U19" s="6"/>
      <c r="V19" s="114">
        <f t="shared" si="2"/>
        <v>0</v>
      </c>
      <c r="W19" s="53">
        <f t="shared" si="3"/>
        <v>1</v>
      </c>
      <c r="X19" s="54">
        <f>LOOKUP(W19,'Cup Points'!E$3:E$54,'Cup Points'!F$3:F$54)</f>
        <v>100</v>
      </c>
      <c r="Y19" s="6"/>
      <c r="Z19" s="63">
        <f t="shared" si="7"/>
        <v>300</v>
      </c>
      <c r="AA19" s="64">
        <f t="shared" si="4"/>
        <v>1</v>
      </c>
    </row>
    <row r="20" spans="1:27" x14ac:dyDescent="0.25">
      <c r="A20" s="22">
        <v>18</v>
      </c>
      <c r="B20" s="89">
        <v>121</v>
      </c>
      <c r="C20" s="127" t="s">
        <v>59</v>
      </c>
      <c r="D20" s="127" t="s">
        <v>44</v>
      </c>
      <c r="E20" s="6"/>
      <c r="F20" s="18">
        <v>0</v>
      </c>
      <c r="G20" s="19">
        <v>0</v>
      </c>
      <c r="H20" s="53">
        <f t="shared" si="5"/>
        <v>0</v>
      </c>
      <c r="I20" s="53">
        <f t="shared" si="0"/>
        <v>1</v>
      </c>
      <c r="J20" s="54">
        <f>LOOKUP(I20,'Cup Points'!E$3:E$54,'Cup Points'!F$3:F$54)</f>
        <v>100</v>
      </c>
      <c r="K20" s="104">
        <v>0</v>
      </c>
      <c r="L20" s="44">
        <v>0</v>
      </c>
      <c r="M20" s="6"/>
      <c r="N20" s="20">
        <v>0</v>
      </c>
      <c r="O20" s="21">
        <v>0</v>
      </c>
      <c r="P20" s="121">
        <f t="shared" si="6"/>
        <v>0</v>
      </c>
      <c r="Q20" s="58">
        <f t="shared" si="1"/>
        <v>1</v>
      </c>
      <c r="R20" s="59">
        <f>LOOKUP(Q20,'Cup Points'!E$3:E$54,'Cup Points'!F$3:F$54)</f>
        <v>100</v>
      </c>
      <c r="S20" s="104">
        <v>0</v>
      </c>
      <c r="T20" s="118">
        <v>0</v>
      </c>
      <c r="U20" s="6"/>
      <c r="V20" s="114">
        <f t="shared" si="2"/>
        <v>0</v>
      </c>
      <c r="W20" s="53">
        <f t="shared" si="3"/>
        <v>1</v>
      </c>
      <c r="X20" s="54">
        <f>LOOKUP(W20,'Cup Points'!E$3:E$54,'Cup Points'!F$3:F$54)</f>
        <v>100</v>
      </c>
      <c r="Y20" s="6"/>
      <c r="Z20" s="63">
        <f t="shared" si="7"/>
        <v>300</v>
      </c>
      <c r="AA20" s="64">
        <f t="shared" si="4"/>
        <v>1</v>
      </c>
    </row>
    <row r="21" spans="1:27" x14ac:dyDescent="0.25">
      <c r="A21" s="22">
        <v>19</v>
      </c>
      <c r="B21" s="89">
        <v>124</v>
      </c>
      <c r="C21" s="127" t="s">
        <v>125</v>
      </c>
      <c r="D21" s="127" t="s">
        <v>60</v>
      </c>
      <c r="E21" s="6"/>
      <c r="F21" s="18">
        <v>0</v>
      </c>
      <c r="G21" s="19">
        <v>0</v>
      </c>
      <c r="H21" s="53">
        <f t="shared" si="5"/>
        <v>0</v>
      </c>
      <c r="I21" s="53">
        <f t="shared" si="0"/>
        <v>1</v>
      </c>
      <c r="J21" s="54">
        <f>LOOKUP(I21,'Cup Points'!E$3:E$54,'Cup Points'!F$3:F$54)</f>
        <v>100</v>
      </c>
      <c r="K21" s="104">
        <v>0</v>
      </c>
      <c r="L21" s="44">
        <v>0</v>
      </c>
      <c r="M21" s="6"/>
      <c r="N21" s="20">
        <v>0</v>
      </c>
      <c r="O21" s="21">
        <v>0</v>
      </c>
      <c r="P21" s="121">
        <f t="shared" si="6"/>
        <v>0</v>
      </c>
      <c r="Q21" s="58">
        <f t="shared" si="1"/>
        <v>1</v>
      </c>
      <c r="R21" s="59">
        <f>LOOKUP(Q21,'Cup Points'!E$3:E$54,'Cup Points'!F$3:F$54)</f>
        <v>100</v>
      </c>
      <c r="S21" s="104">
        <v>0</v>
      </c>
      <c r="T21" s="118">
        <v>0</v>
      </c>
      <c r="U21" s="6"/>
      <c r="V21" s="114">
        <f t="shared" si="2"/>
        <v>0</v>
      </c>
      <c r="W21" s="53">
        <f t="shared" si="3"/>
        <v>1</v>
      </c>
      <c r="X21" s="54">
        <f>LOOKUP(W21,'Cup Points'!E$3:E$54,'Cup Points'!F$3:F$54)</f>
        <v>100</v>
      </c>
      <c r="Y21" s="6"/>
      <c r="Z21" s="63">
        <f t="shared" si="7"/>
        <v>300</v>
      </c>
      <c r="AA21" s="64">
        <f t="shared" si="4"/>
        <v>1</v>
      </c>
    </row>
    <row r="22" spans="1:27" x14ac:dyDescent="0.25">
      <c r="A22" s="22">
        <v>20</v>
      </c>
      <c r="B22" s="40">
        <v>125</v>
      </c>
      <c r="C22" s="127" t="s">
        <v>124</v>
      </c>
      <c r="D22" s="127" t="s">
        <v>45</v>
      </c>
      <c r="E22" s="6"/>
      <c r="F22" s="18">
        <v>0</v>
      </c>
      <c r="G22" s="19">
        <v>0</v>
      </c>
      <c r="H22" s="53">
        <f t="shared" si="5"/>
        <v>0</v>
      </c>
      <c r="I22" s="53">
        <f t="shared" si="0"/>
        <v>1</v>
      </c>
      <c r="J22" s="54">
        <f>LOOKUP(I22,'Cup Points'!E$3:E$54,'Cup Points'!F$3:F$54)</f>
        <v>100</v>
      </c>
      <c r="K22" s="104">
        <v>0</v>
      </c>
      <c r="L22" s="44">
        <v>0</v>
      </c>
      <c r="M22" s="6"/>
      <c r="N22" s="20">
        <v>0</v>
      </c>
      <c r="O22" s="21">
        <v>0</v>
      </c>
      <c r="P22" s="121">
        <f t="shared" si="6"/>
        <v>0</v>
      </c>
      <c r="Q22" s="58">
        <f t="shared" si="1"/>
        <v>1</v>
      </c>
      <c r="R22" s="59">
        <f>LOOKUP(Q22,'Cup Points'!E$3:E$54,'Cup Points'!F$3:F$54)</f>
        <v>100</v>
      </c>
      <c r="S22" s="104">
        <v>0</v>
      </c>
      <c r="T22" s="118">
        <v>0</v>
      </c>
      <c r="U22" s="6"/>
      <c r="V22" s="114">
        <f t="shared" si="2"/>
        <v>0</v>
      </c>
      <c r="W22" s="53">
        <f t="shared" si="3"/>
        <v>1</v>
      </c>
      <c r="X22" s="54">
        <f>LOOKUP(W22,'Cup Points'!E$3:E$54,'Cup Points'!F$3:F$54)</f>
        <v>100</v>
      </c>
      <c r="Y22" s="6"/>
      <c r="Z22" s="63">
        <f t="shared" si="7"/>
        <v>300</v>
      </c>
      <c r="AA22" s="64">
        <f t="shared" si="4"/>
        <v>1</v>
      </c>
    </row>
    <row r="23" spans="1:27" x14ac:dyDescent="0.25">
      <c r="A23" s="22">
        <v>21</v>
      </c>
      <c r="B23" s="89">
        <v>126</v>
      </c>
      <c r="C23" s="127" t="s">
        <v>118</v>
      </c>
      <c r="D23" s="127" t="s">
        <v>57</v>
      </c>
      <c r="E23" s="6"/>
      <c r="F23" s="18">
        <v>0</v>
      </c>
      <c r="G23" s="19">
        <v>0</v>
      </c>
      <c r="H23" s="53">
        <f t="shared" si="5"/>
        <v>0</v>
      </c>
      <c r="I23" s="53">
        <f t="shared" si="0"/>
        <v>1</v>
      </c>
      <c r="J23" s="54">
        <f>LOOKUP(I23,'Cup Points'!E$3:E$54,'Cup Points'!F$3:F$54)</f>
        <v>100</v>
      </c>
      <c r="K23" s="104">
        <v>0</v>
      </c>
      <c r="L23" s="44">
        <v>0</v>
      </c>
      <c r="M23" s="6"/>
      <c r="N23" s="20">
        <v>0</v>
      </c>
      <c r="O23" s="21">
        <v>0</v>
      </c>
      <c r="P23" s="121">
        <f t="shared" si="6"/>
        <v>0</v>
      </c>
      <c r="Q23" s="58">
        <f t="shared" si="1"/>
        <v>1</v>
      </c>
      <c r="R23" s="59">
        <f>LOOKUP(Q23,'Cup Points'!E$3:E$54,'Cup Points'!F$3:F$54)</f>
        <v>100</v>
      </c>
      <c r="S23" s="104">
        <v>0</v>
      </c>
      <c r="T23" s="118">
        <v>0</v>
      </c>
      <c r="U23" s="6"/>
      <c r="V23" s="114">
        <f t="shared" si="2"/>
        <v>0</v>
      </c>
      <c r="W23" s="53">
        <f t="shared" si="3"/>
        <v>1</v>
      </c>
      <c r="X23" s="54">
        <f>LOOKUP(W23,'Cup Points'!E$3:E$54,'Cup Points'!F$3:F$54)</f>
        <v>100</v>
      </c>
      <c r="Y23" s="6"/>
      <c r="Z23" s="63">
        <f t="shared" si="7"/>
        <v>300</v>
      </c>
      <c r="AA23" s="64">
        <f t="shared" si="4"/>
        <v>1</v>
      </c>
    </row>
    <row r="24" spans="1:27" x14ac:dyDescent="0.25">
      <c r="A24" s="22">
        <v>22</v>
      </c>
      <c r="B24" s="89">
        <v>127</v>
      </c>
      <c r="C24" s="127" t="s">
        <v>110</v>
      </c>
      <c r="D24" s="127" t="s">
        <v>46</v>
      </c>
      <c r="E24" s="6"/>
      <c r="F24" s="18">
        <v>0</v>
      </c>
      <c r="G24" s="19">
        <v>0</v>
      </c>
      <c r="H24" s="53">
        <f t="shared" si="5"/>
        <v>0</v>
      </c>
      <c r="I24" s="53">
        <f t="shared" si="0"/>
        <v>1</v>
      </c>
      <c r="J24" s="54">
        <f>LOOKUP(I24,'Cup Points'!E$3:E$54,'Cup Points'!F$3:F$54)</f>
        <v>100</v>
      </c>
      <c r="K24" s="104">
        <v>0</v>
      </c>
      <c r="L24" s="44">
        <v>0</v>
      </c>
      <c r="M24" s="6"/>
      <c r="N24" s="20">
        <v>0</v>
      </c>
      <c r="O24" s="21">
        <v>0</v>
      </c>
      <c r="P24" s="121">
        <f t="shared" si="6"/>
        <v>0</v>
      </c>
      <c r="Q24" s="58">
        <f t="shared" si="1"/>
        <v>1</v>
      </c>
      <c r="R24" s="59">
        <f>LOOKUP(Q24,'Cup Points'!E$3:E$54,'Cup Points'!F$3:F$54)</f>
        <v>100</v>
      </c>
      <c r="S24" s="104">
        <v>0</v>
      </c>
      <c r="T24" s="118">
        <v>0</v>
      </c>
      <c r="U24" s="6"/>
      <c r="V24" s="114">
        <f t="shared" si="2"/>
        <v>0</v>
      </c>
      <c r="W24" s="53">
        <f t="shared" si="3"/>
        <v>1</v>
      </c>
      <c r="X24" s="54">
        <f>LOOKUP(W24,'Cup Points'!E$3:E$54,'Cup Points'!F$3:F$54)</f>
        <v>100</v>
      </c>
      <c r="Y24" s="6"/>
      <c r="Z24" s="63">
        <f t="shared" si="7"/>
        <v>300</v>
      </c>
      <c r="AA24" s="64">
        <f t="shared" si="4"/>
        <v>1</v>
      </c>
    </row>
    <row r="25" spans="1:27" x14ac:dyDescent="0.25">
      <c r="A25" s="22">
        <v>23</v>
      </c>
      <c r="B25" s="40">
        <v>128</v>
      </c>
      <c r="C25" s="127" t="s">
        <v>61</v>
      </c>
      <c r="D25" s="127" t="s">
        <v>47</v>
      </c>
      <c r="E25" s="6"/>
      <c r="F25" s="18">
        <v>0</v>
      </c>
      <c r="G25" s="19">
        <v>0</v>
      </c>
      <c r="H25" s="53">
        <f t="shared" si="5"/>
        <v>0</v>
      </c>
      <c r="I25" s="53">
        <f t="shared" si="0"/>
        <v>1</v>
      </c>
      <c r="J25" s="54">
        <f>LOOKUP(I25,'Cup Points'!E$3:E$54,'Cup Points'!F$3:F$54)</f>
        <v>100</v>
      </c>
      <c r="K25" s="104">
        <v>0</v>
      </c>
      <c r="L25" s="44">
        <v>0</v>
      </c>
      <c r="M25" s="6"/>
      <c r="N25" s="20">
        <v>0</v>
      </c>
      <c r="O25" s="21">
        <v>0</v>
      </c>
      <c r="P25" s="121">
        <f t="shared" si="6"/>
        <v>0</v>
      </c>
      <c r="Q25" s="58">
        <f t="shared" si="1"/>
        <v>1</v>
      </c>
      <c r="R25" s="59">
        <f>LOOKUP(Q25,'Cup Points'!E$3:E$54,'Cup Points'!F$3:F$54)</f>
        <v>100</v>
      </c>
      <c r="S25" s="104">
        <v>0</v>
      </c>
      <c r="T25" s="118">
        <v>0</v>
      </c>
      <c r="U25" s="6"/>
      <c r="V25" s="114">
        <f t="shared" si="2"/>
        <v>0</v>
      </c>
      <c r="W25" s="53">
        <f t="shared" si="3"/>
        <v>1</v>
      </c>
      <c r="X25" s="54">
        <f>LOOKUP(W25,'Cup Points'!E$3:E$54,'Cup Points'!F$3:F$54)</f>
        <v>100</v>
      </c>
      <c r="Y25" s="6"/>
      <c r="Z25" s="63">
        <f t="shared" si="7"/>
        <v>300</v>
      </c>
      <c r="AA25" s="64">
        <f t="shared" si="4"/>
        <v>1</v>
      </c>
    </row>
    <row r="26" spans="1:27" x14ac:dyDescent="0.25">
      <c r="A26" s="22">
        <v>24</v>
      </c>
      <c r="B26" s="89">
        <v>129</v>
      </c>
      <c r="C26" s="127" t="s">
        <v>28</v>
      </c>
      <c r="D26" s="127" t="s">
        <v>48</v>
      </c>
      <c r="E26" s="6"/>
      <c r="F26" s="18">
        <v>0</v>
      </c>
      <c r="G26" s="19">
        <v>0</v>
      </c>
      <c r="H26" s="53">
        <f t="shared" si="5"/>
        <v>0</v>
      </c>
      <c r="I26" s="53">
        <f t="shared" si="0"/>
        <v>1</v>
      </c>
      <c r="J26" s="54">
        <f>LOOKUP(I26,'Cup Points'!E$3:E$54,'Cup Points'!F$3:F$54)</f>
        <v>100</v>
      </c>
      <c r="K26" s="104">
        <v>0</v>
      </c>
      <c r="L26" s="44">
        <v>0</v>
      </c>
      <c r="M26" s="6"/>
      <c r="N26" s="20">
        <v>0</v>
      </c>
      <c r="O26" s="21">
        <v>0</v>
      </c>
      <c r="P26" s="121">
        <f t="shared" si="6"/>
        <v>0</v>
      </c>
      <c r="Q26" s="58">
        <f t="shared" si="1"/>
        <v>1</v>
      </c>
      <c r="R26" s="59">
        <f>LOOKUP(Q26,'Cup Points'!E$3:E$54,'Cup Points'!F$3:F$54)</f>
        <v>100</v>
      </c>
      <c r="S26" s="104">
        <v>0</v>
      </c>
      <c r="T26" s="118">
        <v>0</v>
      </c>
      <c r="U26" s="6"/>
      <c r="V26" s="114">
        <f t="shared" si="2"/>
        <v>0</v>
      </c>
      <c r="W26" s="53">
        <f t="shared" si="3"/>
        <v>1</v>
      </c>
      <c r="X26" s="54">
        <f>LOOKUP(W26,'Cup Points'!E$3:E$54,'Cup Points'!F$3:F$54)</f>
        <v>100</v>
      </c>
      <c r="Y26" s="6"/>
      <c r="Z26" s="63">
        <f t="shared" si="7"/>
        <v>300</v>
      </c>
      <c r="AA26" s="64">
        <f t="shared" si="4"/>
        <v>1</v>
      </c>
    </row>
    <row r="27" spans="1:27" x14ac:dyDescent="0.25">
      <c r="A27" s="22">
        <v>25</v>
      </c>
      <c r="B27" s="89">
        <v>133</v>
      </c>
      <c r="C27" s="127" t="s">
        <v>106</v>
      </c>
      <c r="D27" s="127" t="s">
        <v>107</v>
      </c>
      <c r="E27" s="6"/>
      <c r="F27" s="18">
        <v>0</v>
      </c>
      <c r="G27" s="19">
        <v>0</v>
      </c>
      <c r="H27" s="53">
        <f t="shared" si="5"/>
        <v>0</v>
      </c>
      <c r="I27" s="53">
        <f t="shared" si="0"/>
        <v>1</v>
      </c>
      <c r="J27" s="54">
        <f>LOOKUP(I27,'Cup Points'!E$3:E$54,'Cup Points'!F$3:F$54)</f>
        <v>100</v>
      </c>
      <c r="K27" s="104">
        <v>0</v>
      </c>
      <c r="L27" s="44">
        <v>0</v>
      </c>
      <c r="M27" s="6"/>
      <c r="N27" s="20">
        <v>0</v>
      </c>
      <c r="O27" s="21">
        <v>0</v>
      </c>
      <c r="P27" s="121">
        <f t="shared" si="6"/>
        <v>0</v>
      </c>
      <c r="Q27" s="58">
        <f t="shared" si="1"/>
        <v>1</v>
      </c>
      <c r="R27" s="59">
        <f>LOOKUP(Q27,'Cup Points'!E$3:E$54,'Cup Points'!F$3:F$54)</f>
        <v>100</v>
      </c>
      <c r="S27" s="104">
        <v>0</v>
      </c>
      <c r="T27" s="118">
        <v>0</v>
      </c>
      <c r="U27" s="6"/>
      <c r="V27" s="114">
        <f t="shared" si="2"/>
        <v>0</v>
      </c>
      <c r="W27" s="53">
        <f t="shared" si="3"/>
        <v>1</v>
      </c>
      <c r="X27" s="54">
        <f>LOOKUP(W27,'Cup Points'!E$3:E$54,'Cup Points'!F$3:F$54)</f>
        <v>100</v>
      </c>
      <c r="Y27" s="6"/>
      <c r="Z27" s="63">
        <f t="shared" si="7"/>
        <v>300</v>
      </c>
      <c r="AA27" s="64">
        <f t="shared" si="4"/>
        <v>1</v>
      </c>
    </row>
    <row r="28" spans="1:27" x14ac:dyDescent="0.25">
      <c r="A28" s="22">
        <v>26</v>
      </c>
      <c r="B28" s="89">
        <v>136</v>
      </c>
      <c r="C28" s="127" t="s">
        <v>80</v>
      </c>
      <c r="D28" s="127" t="s">
        <v>109</v>
      </c>
      <c r="E28" s="6"/>
      <c r="F28" s="18">
        <v>0</v>
      </c>
      <c r="G28" s="19">
        <v>0</v>
      </c>
      <c r="H28" s="53">
        <f t="shared" si="5"/>
        <v>0</v>
      </c>
      <c r="I28" s="53">
        <f t="shared" si="0"/>
        <v>1</v>
      </c>
      <c r="J28" s="54">
        <f>LOOKUP(I28,'Cup Points'!E$3:E$54,'Cup Points'!F$3:F$54)</f>
        <v>100</v>
      </c>
      <c r="K28" s="104">
        <v>0</v>
      </c>
      <c r="L28" s="44">
        <v>0</v>
      </c>
      <c r="M28" s="6"/>
      <c r="N28" s="20">
        <v>0</v>
      </c>
      <c r="O28" s="21">
        <v>0</v>
      </c>
      <c r="P28" s="121">
        <f t="shared" si="6"/>
        <v>0</v>
      </c>
      <c r="Q28" s="58">
        <f t="shared" si="1"/>
        <v>1</v>
      </c>
      <c r="R28" s="59">
        <f>LOOKUP(Q28,'Cup Points'!E$3:E$54,'Cup Points'!F$3:F$54)</f>
        <v>100</v>
      </c>
      <c r="S28" s="104">
        <v>0</v>
      </c>
      <c r="T28" s="118">
        <v>0</v>
      </c>
      <c r="U28" s="6"/>
      <c r="V28" s="114">
        <f t="shared" si="2"/>
        <v>0</v>
      </c>
      <c r="W28" s="53">
        <f t="shared" si="3"/>
        <v>1</v>
      </c>
      <c r="X28" s="54">
        <f>LOOKUP(W28,'Cup Points'!E$3:E$54,'Cup Points'!F$3:F$54)</f>
        <v>100</v>
      </c>
      <c r="Y28" s="6"/>
      <c r="Z28" s="63">
        <f t="shared" si="7"/>
        <v>300</v>
      </c>
      <c r="AA28" s="64">
        <f t="shared" si="4"/>
        <v>1</v>
      </c>
    </row>
    <row r="29" spans="1:27" x14ac:dyDescent="0.25">
      <c r="A29" s="22">
        <v>27</v>
      </c>
      <c r="B29" s="89">
        <v>138</v>
      </c>
      <c r="C29" s="127" t="s">
        <v>84</v>
      </c>
      <c r="D29" s="127" t="s">
        <v>85</v>
      </c>
      <c r="E29" s="6"/>
      <c r="F29" s="18">
        <v>0</v>
      </c>
      <c r="G29" s="19">
        <v>0</v>
      </c>
      <c r="H29" s="53">
        <f t="shared" si="5"/>
        <v>0</v>
      </c>
      <c r="I29" s="53">
        <f t="shared" si="0"/>
        <v>1</v>
      </c>
      <c r="J29" s="54">
        <f>LOOKUP(I29,'Cup Points'!E$3:E$54,'Cup Points'!F$3:F$54)</f>
        <v>100</v>
      </c>
      <c r="K29" s="104">
        <v>0</v>
      </c>
      <c r="L29" s="44">
        <v>0</v>
      </c>
      <c r="M29" s="6"/>
      <c r="N29" s="20">
        <v>0</v>
      </c>
      <c r="O29" s="21">
        <v>0</v>
      </c>
      <c r="P29" s="121">
        <f t="shared" si="6"/>
        <v>0</v>
      </c>
      <c r="Q29" s="58">
        <f t="shared" si="1"/>
        <v>1</v>
      </c>
      <c r="R29" s="59">
        <f>LOOKUP(Q29,'Cup Points'!E$3:E$54,'Cup Points'!F$3:F$54)</f>
        <v>100</v>
      </c>
      <c r="S29" s="104">
        <v>0</v>
      </c>
      <c r="T29" s="118">
        <v>0</v>
      </c>
      <c r="U29" s="6"/>
      <c r="V29" s="114">
        <f t="shared" si="2"/>
        <v>0</v>
      </c>
      <c r="W29" s="53">
        <f t="shared" si="3"/>
        <v>1</v>
      </c>
      <c r="X29" s="54">
        <f>LOOKUP(W29,'Cup Points'!E$3:E$54,'Cup Points'!F$3:F$54)</f>
        <v>100</v>
      </c>
      <c r="Y29" s="6"/>
      <c r="Z29" s="63">
        <f t="shared" si="7"/>
        <v>300</v>
      </c>
      <c r="AA29" s="64">
        <f t="shared" si="4"/>
        <v>1</v>
      </c>
    </row>
    <row r="30" spans="1:27" x14ac:dyDescent="0.25">
      <c r="A30" s="22">
        <v>28</v>
      </c>
      <c r="B30" s="89">
        <v>140</v>
      </c>
      <c r="C30" s="127" t="s">
        <v>114</v>
      </c>
      <c r="D30" s="127" t="s">
        <v>115</v>
      </c>
      <c r="E30" s="6"/>
      <c r="F30" s="18">
        <v>0</v>
      </c>
      <c r="G30" s="19">
        <v>0</v>
      </c>
      <c r="H30" s="53">
        <f t="shared" si="5"/>
        <v>0</v>
      </c>
      <c r="I30" s="53">
        <f t="shared" si="0"/>
        <v>1</v>
      </c>
      <c r="J30" s="54">
        <f>LOOKUP(I30,'Cup Points'!E$3:E$54,'Cup Points'!F$3:F$54)</f>
        <v>100</v>
      </c>
      <c r="K30" s="104">
        <v>0</v>
      </c>
      <c r="L30" s="44">
        <v>0</v>
      </c>
      <c r="M30" s="6"/>
      <c r="N30" s="20">
        <v>0</v>
      </c>
      <c r="O30" s="21">
        <v>0</v>
      </c>
      <c r="P30" s="121">
        <f t="shared" si="6"/>
        <v>0</v>
      </c>
      <c r="Q30" s="58">
        <f t="shared" si="1"/>
        <v>1</v>
      </c>
      <c r="R30" s="59">
        <f>LOOKUP(Q30,'Cup Points'!E$3:E$54,'Cup Points'!F$3:F$54)</f>
        <v>100</v>
      </c>
      <c r="S30" s="104">
        <v>0</v>
      </c>
      <c r="T30" s="118">
        <v>0</v>
      </c>
      <c r="U30" s="6"/>
      <c r="V30" s="114">
        <f t="shared" si="2"/>
        <v>0</v>
      </c>
      <c r="W30" s="53">
        <f t="shared" si="3"/>
        <v>1</v>
      </c>
      <c r="X30" s="54">
        <f>LOOKUP(W30,'Cup Points'!E$3:E$54,'Cup Points'!F$3:F$54)</f>
        <v>100</v>
      </c>
      <c r="Y30" s="6"/>
      <c r="Z30" s="63">
        <f t="shared" si="7"/>
        <v>300</v>
      </c>
      <c r="AA30" s="64">
        <f t="shared" si="4"/>
        <v>1</v>
      </c>
    </row>
    <row r="31" spans="1:27" x14ac:dyDescent="0.25">
      <c r="A31" s="22"/>
      <c r="B31" s="70"/>
      <c r="C31" s="122"/>
      <c r="D31" s="122"/>
      <c r="E31" s="6"/>
      <c r="F31" s="18">
        <v>0</v>
      </c>
      <c r="G31" s="19">
        <v>0</v>
      </c>
      <c r="H31" s="53">
        <f t="shared" si="5"/>
        <v>0</v>
      </c>
      <c r="I31" s="53">
        <f t="shared" si="0"/>
        <v>1</v>
      </c>
      <c r="J31" s="54">
        <f>LOOKUP(I31,'Cup Points'!E$3:E$54,'Cup Points'!F$3:F$54)</f>
        <v>100</v>
      </c>
      <c r="K31" s="104">
        <v>0</v>
      </c>
      <c r="L31" s="44">
        <v>0</v>
      </c>
      <c r="M31" s="6"/>
      <c r="N31" s="23">
        <v>0</v>
      </c>
      <c r="O31" s="21"/>
      <c r="P31" s="114">
        <f t="shared" si="6"/>
        <v>0</v>
      </c>
      <c r="Q31" s="58">
        <f t="shared" si="1"/>
        <v>1</v>
      </c>
      <c r="R31" s="59">
        <f>LOOKUP(Q31,'Cup Points'!E$3:E$54,'Cup Points'!F$3:F$54)</f>
        <v>100</v>
      </c>
      <c r="S31" s="104">
        <v>0</v>
      </c>
      <c r="T31" s="118">
        <v>0</v>
      </c>
      <c r="U31" s="6"/>
      <c r="V31" s="114">
        <f t="shared" si="2"/>
        <v>0</v>
      </c>
      <c r="W31" s="53">
        <f t="shared" si="3"/>
        <v>1</v>
      </c>
      <c r="X31" s="54">
        <f>LOOKUP(W31,'Cup Points'!E$3:E$54,'Cup Points'!F$3:F$54)</f>
        <v>100</v>
      </c>
      <c r="Y31" s="6"/>
      <c r="Z31" s="63">
        <f t="shared" si="7"/>
        <v>300</v>
      </c>
      <c r="AA31" s="64">
        <f t="shared" si="4"/>
        <v>1</v>
      </c>
    </row>
    <row r="32" spans="1:27" ht="42.75" customHeight="1" x14ac:dyDescent="0.25">
      <c r="A32" s="22"/>
      <c r="B32" s="26"/>
      <c r="C32" s="26"/>
      <c r="D32" s="26"/>
      <c r="E32" s="27"/>
      <c r="F32" s="26"/>
      <c r="G32" s="28" t="s">
        <v>17</v>
      </c>
      <c r="H32" s="28" t="s">
        <v>18</v>
      </c>
      <c r="I32" s="29"/>
      <c r="J32" s="29"/>
      <c r="K32" s="105" t="s">
        <v>22</v>
      </c>
      <c r="L32" s="28" t="s">
        <v>62</v>
      </c>
      <c r="M32" s="31"/>
      <c r="N32" s="29"/>
      <c r="O32" s="112" t="s">
        <v>17</v>
      </c>
      <c r="P32" s="112" t="s">
        <v>18</v>
      </c>
      <c r="Q32" s="29"/>
      <c r="R32" s="29"/>
      <c r="S32" s="105" t="s">
        <v>22</v>
      </c>
      <c r="T32" s="112" t="s">
        <v>62</v>
      </c>
      <c r="U32" s="31"/>
      <c r="V32" s="112" t="s">
        <v>18</v>
      </c>
      <c r="W32" s="28"/>
      <c r="X32" s="29"/>
      <c r="Y32" s="47"/>
      <c r="Z32" s="28" t="s">
        <v>19</v>
      </c>
      <c r="AA32" s="26"/>
    </row>
    <row r="33" spans="1:27" x14ac:dyDescent="0.25">
      <c r="A33" s="22"/>
      <c r="B33" s="22">
        <f>COUNT(B3:B32)</f>
        <v>28</v>
      </c>
      <c r="C33" s="22"/>
      <c r="D33" s="22"/>
      <c r="E33" s="22"/>
      <c r="F33" s="22"/>
      <c r="G33" s="41">
        <f>SUM(G3:G31)</f>
        <v>0</v>
      </c>
      <c r="H33" s="22">
        <f>MAX(H3:H31)</f>
        <v>0</v>
      </c>
      <c r="I33" s="22"/>
      <c r="J33" s="22"/>
      <c r="K33" s="41">
        <f>MAX(K3:K31)</f>
        <v>0</v>
      </c>
      <c r="L33" s="22">
        <f>MAX(L3:L31)</f>
        <v>0</v>
      </c>
      <c r="M33" s="22"/>
      <c r="N33" s="22"/>
      <c r="O33" s="41">
        <f>SUM(O3:O31)</f>
        <v>0</v>
      </c>
      <c r="P33" s="41">
        <f>MAX(P3:P31)</f>
        <v>0</v>
      </c>
      <c r="Q33" s="22"/>
      <c r="R33" s="22"/>
      <c r="S33" s="41">
        <f>MAX(S3:S31)</f>
        <v>0</v>
      </c>
      <c r="T33" s="41">
        <f>MAX(T3:T31)</f>
        <v>0</v>
      </c>
      <c r="U33" s="22"/>
      <c r="V33" s="41">
        <f>MAX(V3:V31)</f>
        <v>0</v>
      </c>
      <c r="W33" s="22"/>
      <c r="X33" s="22"/>
      <c r="Y33" s="48"/>
      <c r="Z33" s="22">
        <f>MAX(Z3:Z31)</f>
        <v>300</v>
      </c>
      <c r="AA33" s="22"/>
    </row>
  </sheetData>
  <sheetProtection sheet="1" objects="1" scenarios="1" selectLockedCells="1"/>
  <mergeCells count="3">
    <mergeCell ref="F1:L1"/>
    <mergeCell ref="N1:T1"/>
    <mergeCell ref="V1:AA1"/>
  </mergeCells>
  <pageMargins left="0.25" right="0.25" top="0.75" bottom="0.75" header="0.3" footer="0.3"/>
  <pageSetup scale="6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7"/>
  <sheetViews>
    <sheetView topLeftCell="A4" workbookViewId="0">
      <selection activeCell="P27" sqref="P27"/>
    </sheetView>
  </sheetViews>
  <sheetFormatPr defaultRowHeight="15" x14ac:dyDescent="0.25"/>
  <cols>
    <col min="1" max="1" width="2.85546875" style="4" customWidth="1"/>
    <col min="2" max="2" width="5.7109375" style="4" customWidth="1"/>
    <col min="3" max="3" width="25.85546875" style="4" customWidth="1"/>
    <col min="4" max="4" width="25.140625" style="4" customWidth="1"/>
    <col min="5" max="5" width="9.28515625" style="4" customWidth="1"/>
    <col min="6" max="6" width="9" style="4" customWidth="1"/>
    <col min="7" max="7" width="9.42578125" style="4" customWidth="1"/>
    <col min="8" max="8" width="8.42578125" style="4" customWidth="1"/>
    <col min="9" max="9" width="4.85546875" style="4" customWidth="1"/>
    <col min="10" max="11" width="9" style="4" customWidth="1"/>
    <col min="12" max="12" width="9.5703125" style="4" customWidth="1"/>
    <col min="13" max="13" width="8.7109375" style="4" customWidth="1"/>
    <col min="14" max="14" width="8.5703125" style="4" customWidth="1"/>
    <col min="15" max="15" width="8.7109375" style="4" customWidth="1"/>
    <col min="16" max="16" width="3.5703125" style="4" customWidth="1"/>
    <col min="17" max="17" width="6.42578125" style="4" customWidth="1"/>
    <col min="18" max="18" width="6.28515625" style="4" customWidth="1"/>
    <col min="19" max="19" width="5.5703125" style="4" customWidth="1"/>
    <col min="20" max="20" width="6.140625" style="4" customWidth="1"/>
    <col min="21" max="21" width="5.28515625" style="4" customWidth="1"/>
    <col min="22" max="22" width="6.5703125" style="4" customWidth="1"/>
    <col min="23" max="24" width="8.7109375" style="4" customWidth="1"/>
    <col min="27" max="16384" width="9.140625" style="4"/>
  </cols>
  <sheetData>
    <row r="1" spans="1:24" ht="20.25" customHeight="1" x14ac:dyDescent="0.35">
      <c r="A1" s="128"/>
      <c r="B1" s="160"/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72"/>
      <c r="R1" s="73"/>
      <c r="S1" s="73"/>
      <c r="T1" s="73"/>
      <c r="U1" s="73"/>
      <c r="V1" s="73"/>
      <c r="W1" s="73"/>
      <c r="X1" s="73"/>
    </row>
    <row r="2" spans="1:24" ht="20.100000000000001" customHeight="1" x14ac:dyDescent="0.35">
      <c r="A2" s="22"/>
      <c r="B2" s="32"/>
      <c r="C2" s="32"/>
      <c r="D2" s="32"/>
      <c r="E2" s="158" t="s">
        <v>120</v>
      </c>
      <c r="F2" s="158"/>
      <c r="G2" s="158"/>
      <c r="H2" s="158"/>
      <c r="I2" s="159"/>
      <c r="J2" s="158"/>
      <c r="K2" s="158"/>
      <c r="L2" s="158"/>
      <c r="M2" s="158"/>
      <c r="N2" s="158"/>
      <c r="O2" s="33"/>
      <c r="P2" s="34"/>
      <c r="Q2" s="74"/>
      <c r="R2" s="75"/>
      <c r="S2" s="75"/>
      <c r="T2" s="75"/>
      <c r="U2" s="75"/>
      <c r="V2" s="75"/>
      <c r="W2" s="75"/>
      <c r="X2" s="35"/>
    </row>
    <row r="3" spans="1:24" ht="45" x14ac:dyDescent="0.25">
      <c r="A3" s="22"/>
      <c r="B3" s="71" t="s">
        <v>2</v>
      </c>
      <c r="C3" s="71" t="s">
        <v>53</v>
      </c>
      <c r="D3" s="11" t="s">
        <v>51</v>
      </c>
      <c r="E3" s="11" t="s">
        <v>63</v>
      </c>
      <c r="F3" s="11" t="s">
        <v>64</v>
      </c>
      <c r="G3" s="11" t="s">
        <v>67</v>
      </c>
      <c r="H3" s="96" t="s">
        <v>68</v>
      </c>
      <c r="I3" s="102"/>
      <c r="J3" s="100" t="s">
        <v>65</v>
      </c>
      <c r="K3" s="11" t="s">
        <v>66</v>
      </c>
      <c r="L3" s="37" t="s">
        <v>69</v>
      </c>
      <c r="M3" s="106" t="s">
        <v>70</v>
      </c>
      <c r="N3" s="38" t="s">
        <v>71</v>
      </c>
      <c r="O3" s="39" t="s">
        <v>72</v>
      </c>
      <c r="P3" s="34"/>
      <c r="Q3" s="76"/>
      <c r="R3" s="77"/>
      <c r="S3" s="77"/>
      <c r="T3" s="77"/>
      <c r="U3" s="77"/>
      <c r="V3" s="77"/>
      <c r="W3" s="78"/>
      <c r="X3" s="78"/>
    </row>
    <row r="4" spans="1:24" x14ac:dyDescent="0.25">
      <c r="A4" s="22">
        <v>1</v>
      </c>
      <c r="B4" s="89">
        <v>101</v>
      </c>
      <c r="C4" s="95" t="s">
        <v>54</v>
      </c>
      <c r="D4" s="95" t="s">
        <v>55</v>
      </c>
      <c r="E4" s="98">
        <f>Niagara1!J3</f>
        <v>0</v>
      </c>
      <c r="F4" s="98">
        <f>Niagara1!R3</f>
        <v>64</v>
      </c>
      <c r="G4" s="98">
        <f>Niagara1!X3</f>
        <v>62</v>
      </c>
      <c r="H4" s="91">
        <f>E4+F4+G4</f>
        <v>126</v>
      </c>
      <c r="I4" s="103"/>
      <c r="J4" s="101">
        <f>Niagara2!J3</f>
        <v>100</v>
      </c>
      <c r="K4" s="92">
        <f>Niagara2!R3</f>
        <v>100</v>
      </c>
      <c r="L4" s="93">
        <f>Niagara2!X3</f>
        <v>100</v>
      </c>
      <c r="M4" s="97">
        <f>J4+K4+L4</f>
        <v>300</v>
      </c>
      <c r="N4" s="69">
        <f t="shared" ref="N4:N27" si="0">E4+F4+G4+J4+K4+L4</f>
        <v>426</v>
      </c>
      <c r="O4" s="68">
        <f t="shared" ref="O4:O27" si="1">RANK(N4,$N$4:$N$27)</f>
        <v>24</v>
      </c>
      <c r="P4" s="36"/>
      <c r="Q4" s="79"/>
      <c r="R4" s="60"/>
      <c r="S4" s="60"/>
      <c r="T4" s="60"/>
      <c r="U4" s="60"/>
      <c r="V4" s="60"/>
      <c r="W4" s="60"/>
      <c r="X4" s="60"/>
    </row>
    <row r="5" spans="1:24" x14ac:dyDescent="0.25">
      <c r="A5" s="22">
        <v>2</v>
      </c>
      <c r="B5" s="89">
        <v>103</v>
      </c>
      <c r="C5" s="95" t="s">
        <v>89</v>
      </c>
      <c r="D5" s="95" t="s">
        <v>90</v>
      </c>
      <c r="E5" s="98">
        <f>Niagara1!J4</f>
        <v>62</v>
      </c>
      <c r="F5" s="98">
        <f>Niagara1!R4</f>
        <v>62</v>
      </c>
      <c r="G5" s="98">
        <f>Niagara1!X4</f>
        <v>62</v>
      </c>
      <c r="H5" s="91">
        <f>E5+F5+G5</f>
        <v>186</v>
      </c>
      <c r="I5" s="103"/>
      <c r="J5" s="101">
        <f>Niagara2!J4</f>
        <v>100</v>
      </c>
      <c r="K5" s="92">
        <f>Niagara2!R4</f>
        <v>100</v>
      </c>
      <c r="L5" s="93">
        <f>Niagara2!X4</f>
        <v>100</v>
      </c>
      <c r="M5" s="97">
        <f>J5+K5+L5</f>
        <v>300</v>
      </c>
      <c r="N5" s="69">
        <f t="shared" si="0"/>
        <v>486</v>
      </c>
      <c r="O5" s="68">
        <f t="shared" si="1"/>
        <v>21</v>
      </c>
      <c r="P5" s="36"/>
      <c r="Q5" s="79"/>
      <c r="R5" s="60"/>
      <c r="S5" s="60"/>
      <c r="T5" s="60"/>
      <c r="U5" s="60"/>
      <c r="V5" s="60"/>
      <c r="W5" s="60"/>
      <c r="X5" s="60"/>
    </row>
    <row r="6" spans="1:24" x14ac:dyDescent="0.25">
      <c r="A6" s="22">
        <v>3</v>
      </c>
      <c r="B6" s="40">
        <v>104</v>
      </c>
      <c r="C6" s="95" t="s">
        <v>91</v>
      </c>
      <c r="D6" s="95" t="s">
        <v>92</v>
      </c>
      <c r="E6" s="98">
        <f>Niagara1!J5</f>
        <v>62</v>
      </c>
      <c r="F6" s="98">
        <f>Niagara1!R5</f>
        <v>76</v>
      </c>
      <c r="G6" s="98">
        <f>Niagara1!X5</f>
        <v>64</v>
      </c>
      <c r="H6" s="91">
        <f t="shared" ref="H6:H27" si="2">E6+F6+G6</f>
        <v>202</v>
      </c>
      <c r="I6" s="103"/>
      <c r="J6" s="101">
        <f>Niagara2!J5</f>
        <v>100</v>
      </c>
      <c r="K6" s="92">
        <f>Niagara2!R5</f>
        <v>100</v>
      </c>
      <c r="L6" s="93">
        <f>Niagara2!X5</f>
        <v>100</v>
      </c>
      <c r="M6" s="97">
        <f t="shared" ref="M6:M27" si="3">J6+K6+L6</f>
        <v>300</v>
      </c>
      <c r="N6" s="69">
        <f t="shared" si="0"/>
        <v>502</v>
      </c>
      <c r="O6" s="68">
        <f t="shared" si="1"/>
        <v>15</v>
      </c>
      <c r="P6" s="36"/>
      <c r="Q6" s="79"/>
      <c r="R6" s="60"/>
      <c r="S6" s="60"/>
      <c r="T6" s="60"/>
      <c r="U6" s="60"/>
      <c r="V6" s="60"/>
      <c r="W6" s="60"/>
      <c r="X6" s="60"/>
    </row>
    <row r="7" spans="1:24" x14ac:dyDescent="0.25">
      <c r="A7" s="22">
        <v>4</v>
      </c>
      <c r="B7" s="89">
        <v>105</v>
      </c>
      <c r="C7" s="95" t="s">
        <v>56</v>
      </c>
      <c r="D7" s="95" t="s">
        <v>32</v>
      </c>
      <c r="E7" s="98">
        <f>Niagara1!J6</f>
        <v>85</v>
      </c>
      <c r="F7" s="98">
        <f>Niagara1!R6</f>
        <v>62</v>
      </c>
      <c r="G7" s="98">
        <f>Niagara1!X6</f>
        <v>68</v>
      </c>
      <c r="H7" s="91">
        <f t="shared" si="2"/>
        <v>215</v>
      </c>
      <c r="I7" s="103"/>
      <c r="J7" s="101">
        <f>Niagara2!J6</f>
        <v>100</v>
      </c>
      <c r="K7" s="92">
        <f>Niagara2!R6</f>
        <v>100</v>
      </c>
      <c r="L7" s="93">
        <f>Niagara2!X6</f>
        <v>100</v>
      </c>
      <c r="M7" s="97">
        <f t="shared" si="3"/>
        <v>300</v>
      </c>
      <c r="N7" s="69">
        <f t="shared" si="0"/>
        <v>515</v>
      </c>
      <c r="O7" s="68">
        <f t="shared" si="1"/>
        <v>11</v>
      </c>
      <c r="P7" s="36"/>
      <c r="Q7" s="79"/>
      <c r="R7" s="60"/>
      <c r="S7" s="60"/>
      <c r="T7" s="60"/>
      <c r="U7" s="60"/>
      <c r="V7" s="60"/>
      <c r="W7" s="60"/>
      <c r="X7" s="60"/>
    </row>
    <row r="8" spans="1:24" x14ac:dyDescent="0.25">
      <c r="A8" s="22">
        <v>5</v>
      </c>
      <c r="B8" s="40">
        <v>106</v>
      </c>
      <c r="C8" s="95" t="s">
        <v>83</v>
      </c>
      <c r="D8" s="95" t="s">
        <v>82</v>
      </c>
      <c r="E8" s="98">
        <f>Niagara1!J7</f>
        <v>66</v>
      </c>
      <c r="F8" s="98">
        <f>Niagara1!R7</f>
        <v>94</v>
      </c>
      <c r="G8" s="98">
        <f>Niagara1!X7</f>
        <v>82</v>
      </c>
      <c r="H8" s="91">
        <f t="shared" si="2"/>
        <v>242</v>
      </c>
      <c r="I8" s="103"/>
      <c r="J8" s="101">
        <f>Niagara2!J7</f>
        <v>100</v>
      </c>
      <c r="K8" s="92">
        <f>Niagara2!R7</f>
        <v>100</v>
      </c>
      <c r="L8" s="93">
        <f>Niagara2!X7</f>
        <v>100</v>
      </c>
      <c r="M8" s="97">
        <f t="shared" si="3"/>
        <v>300</v>
      </c>
      <c r="N8" s="69">
        <f t="shared" si="0"/>
        <v>542</v>
      </c>
      <c r="O8" s="68">
        <f t="shared" si="1"/>
        <v>6</v>
      </c>
      <c r="P8" s="36"/>
      <c r="Q8" s="79"/>
      <c r="R8" s="60"/>
      <c r="S8" s="60"/>
      <c r="T8" s="60"/>
      <c r="U8" s="60"/>
      <c r="V8" s="60"/>
      <c r="W8" s="60"/>
      <c r="X8" s="60"/>
    </row>
    <row r="9" spans="1:24" x14ac:dyDescent="0.25">
      <c r="A9" s="22">
        <v>6</v>
      </c>
      <c r="B9" s="40">
        <v>107</v>
      </c>
      <c r="C9" s="95" t="s">
        <v>30</v>
      </c>
      <c r="D9" s="95" t="s">
        <v>33</v>
      </c>
      <c r="E9" s="98">
        <f>Niagara1!J8</f>
        <v>72</v>
      </c>
      <c r="F9" s="98">
        <f>Niagara1!R8</f>
        <v>68</v>
      </c>
      <c r="G9" s="98">
        <f>Niagara1!X8</f>
        <v>69</v>
      </c>
      <c r="H9" s="91">
        <f t="shared" si="2"/>
        <v>209</v>
      </c>
      <c r="I9" s="103"/>
      <c r="J9" s="101">
        <f>Niagara2!J8</f>
        <v>100</v>
      </c>
      <c r="K9" s="92">
        <f>Niagara2!R8</f>
        <v>100</v>
      </c>
      <c r="L9" s="93">
        <f>Niagara2!X8</f>
        <v>100</v>
      </c>
      <c r="M9" s="97">
        <f t="shared" si="3"/>
        <v>300</v>
      </c>
      <c r="N9" s="69">
        <f t="shared" si="0"/>
        <v>509</v>
      </c>
      <c r="O9" s="68">
        <f t="shared" si="1"/>
        <v>13</v>
      </c>
      <c r="P9" s="36"/>
      <c r="Q9" s="79"/>
      <c r="R9" s="60"/>
      <c r="S9" s="60"/>
      <c r="T9" s="60"/>
      <c r="U9" s="60"/>
      <c r="V9" s="60"/>
      <c r="W9" s="60"/>
      <c r="X9" s="60"/>
    </row>
    <row r="10" spans="1:24" x14ac:dyDescent="0.25">
      <c r="A10" s="22">
        <v>7</v>
      </c>
      <c r="B10" s="40">
        <v>108</v>
      </c>
      <c r="C10" s="95" t="s">
        <v>93</v>
      </c>
      <c r="D10" s="95" t="s">
        <v>94</v>
      </c>
      <c r="E10" s="98">
        <f>Niagara1!J9</f>
        <v>80</v>
      </c>
      <c r="F10" s="98">
        <f>Niagara1!R9</f>
        <v>62</v>
      </c>
      <c r="G10" s="98">
        <f>Niagara1!X9</f>
        <v>70</v>
      </c>
      <c r="H10" s="91">
        <f t="shared" si="2"/>
        <v>212</v>
      </c>
      <c r="I10" s="103"/>
      <c r="J10" s="101">
        <f>Niagara2!J9</f>
        <v>100</v>
      </c>
      <c r="K10" s="92">
        <f>Niagara2!R9</f>
        <v>100</v>
      </c>
      <c r="L10" s="93">
        <f>Niagara2!X9</f>
        <v>100</v>
      </c>
      <c r="M10" s="97">
        <f t="shared" si="3"/>
        <v>300</v>
      </c>
      <c r="N10" s="69">
        <f t="shared" si="0"/>
        <v>512</v>
      </c>
      <c r="O10" s="68">
        <f t="shared" si="1"/>
        <v>12</v>
      </c>
      <c r="P10" s="36"/>
      <c r="Q10" s="79"/>
      <c r="R10" s="60"/>
      <c r="S10" s="60"/>
      <c r="T10" s="60"/>
      <c r="U10" s="60"/>
      <c r="V10" s="60"/>
      <c r="W10" s="60"/>
      <c r="X10" s="60"/>
    </row>
    <row r="11" spans="1:24" x14ac:dyDescent="0.25">
      <c r="A11" s="22">
        <v>8</v>
      </c>
      <c r="B11" s="40">
        <v>109</v>
      </c>
      <c r="C11" s="95" t="s">
        <v>95</v>
      </c>
      <c r="D11" s="95" t="s">
        <v>96</v>
      </c>
      <c r="E11" s="98">
        <f>Niagara1!J10</f>
        <v>62</v>
      </c>
      <c r="F11" s="98">
        <f>Niagara1!R10</f>
        <v>91</v>
      </c>
      <c r="G11" s="98">
        <f>Niagara1!X10</f>
        <v>74</v>
      </c>
      <c r="H11" s="91">
        <f t="shared" si="2"/>
        <v>227</v>
      </c>
      <c r="I11" s="103"/>
      <c r="J11" s="101">
        <f>Niagara2!J10</f>
        <v>100</v>
      </c>
      <c r="K11" s="92">
        <f>Niagara2!R10</f>
        <v>100</v>
      </c>
      <c r="L11" s="93">
        <f>Niagara2!X10</f>
        <v>100</v>
      </c>
      <c r="M11" s="97">
        <f t="shared" si="3"/>
        <v>300</v>
      </c>
      <c r="N11" s="69">
        <f t="shared" si="0"/>
        <v>527</v>
      </c>
      <c r="O11" s="68">
        <f t="shared" si="1"/>
        <v>8</v>
      </c>
      <c r="P11" s="36"/>
      <c r="Q11" s="79"/>
      <c r="R11" s="60"/>
      <c r="S11" s="60"/>
      <c r="T11" s="60"/>
      <c r="U11" s="60"/>
      <c r="V11" s="60"/>
      <c r="W11" s="60"/>
      <c r="X11" s="60"/>
    </row>
    <row r="12" spans="1:24" x14ac:dyDescent="0.25">
      <c r="A12" s="22">
        <v>9</v>
      </c>
      <c r="B12" s="40">
        <v>112</v>
      </c>
      <c r="C12" s="95" t="s">
        <v>37</v>
      </c>
      <c r="D12" s="95" t="s">
        <v>38</v>
      </c>
      <c r="E12" s="98">
        <f>Niagara1!J13</f>
        <v>65</v>
      </c>
      <c r="F12" s="98">
        <f>Niagara1!R13</f>
        <v>69</v>
      </c>
      <c r="G12" s="98">
        <f>Niagara1!X13</f>
        <v>66</v>
      </c>
      <c r="H12" s="91">
        <f t="shared" si="2"/>
        <v>200</v>
      </c>
      <c r="I12" s="103"/>
      <c r="J12" s="101">
        <f>Niagara2!J12</f>
        <v>100</v>
      </c>
      <c r="K12" s="92">
        <f>Niagara2!R12</f>
        <v>100</v>
      </c>
      <c r="L12" s="93">
        <f>Niagara2!X12</f>
        <v>100</v>
      </c>
      <c r="M12" s="97">
        <f t="shared" si="3"/>
        <v>300</v>
      </c>
      <c r="N12" s="69">
        <f t="shared" si="0"/>
        <v>500</v>
      </c>
      <c r="O12" s="68">
        <f t="shared" si="1"/>
        <v>16</v>
      </c>
      <c r="P12" s="36"/>
      <c r="Q12" s="79"/>
      <c r="R12" s="60"/>
      <c r="S12" s="60"/>
      <c r="T12" s="60"/>
      <c r="U12" s="60"/>
      <c r="V12" s="60"/>
      <c r="W12" s="60"/>
      <c r="X12" s="60"/>
    </row>
    <row r="13" spans="1:24" x14ac:dyDescent="0.25">
      <c r="A13" s="22">
        <v>10</v>
      </c>
      <c r="B13" s="89">
        <v>114</v>
      </c>
      <c r="C13" s="95" t="s">
        <v>112</v>
      </c>
      <c r="D13" s="95" t="s">
        <v>113</v>
      </c>
      <c r="E13" s="98">
        <f>Niagara1!J14</f>
        <v>67</v>
      </c>
      <c r="F13" s="98">
        <f>Niagara1!R14</f>
        <v>72</v>
      </c>
      <c r="G13" s="98">
        <f>Niagara1!X14</f>
        <v>67</v>
      </c>
      <c r="H13" s="91">
        <f t="shared" si="2"/>
        <v>206</v>
      </c>
      <c r="I13" s="103"/>
      <c r="J13" s="101">
        <f>Niagara2!J13</f>
        <v>100</v>
      </c>
      <c r="K13" s="92">
        <f>Niagara2!R13</f>
        <v>100</v>
      </c>
      <c r="L13" s="93">
        <f>Niagara2!X13</f>
        <v>100</v>
      </c>
      <c r="M13" s="97">
        <f t="shared" si="3"/>
        <v>300</v>
      </c>
      <c r="N13" s="69">
        <f t="shared" si="0"/>
        <v>506</v>
      </c>
      <c r="O13" s="68">
        <f t="shared" si="1"/>
        <v>14</v>
      </c>
      <c r="P13" s="36"/>
      <c r="Q13" s="79"/>
      <c r="R13" s="60"/>
      <c r="S13" s="60"/>
      <c r="T13" s="60"/>
      <c r="U13" s="60"/>
      <c r="V13" s="60"/>
      <c r="W13" s="60"/>
      <c r="X13" s="60"/>
    </row>
    <row r="14" spans="1:24" x14ac:dyDescent="0.25">
      <c r="A14" s="22">
        <v>11</v>
      </c>
      <c r="B14" s="40">
        <v>115</v>
      </c>
      <c r="C14" s="95" t="s">
        <v>97</v>
      </c>
      <c r="D14" s="95" t="s">
        <v>111</v>
      </c>
      <c r="E14" s="98">
        <f>Niagara1!J15</f>
        <v>68</v>
      </c>
      <c r="F14" s="98">
        <f>Niagara1!R15</f>
        <v>62</v>
      </c>
      <c r="G14" s="98">
        <f>Niagara1!X15</f>
        <v>63</v>
      </c>
      <c r="H14" s="91">
        <f t="shared" si="2"/>
        <v>193</v>
      </c>
      <c r="I14" s="103"/>
      <c r="J14" s="101">
        <f>Niagara2!J14</f>
        <v>100</v>
      </c>
      <c r="K14" s="92">
        <f>Niagara2!R14</f>
        <v>100</v>
      </c>
      <c r="L14" s="93">
        <f>Niagara2!X14</f>
        <v>100</v>
      </c>
      <c r="M14" s="97">
        <f t="shared" si="3"/>
        <v>300</v>
      </c>
      <c r="N14" s="69">
        <f t="shared" si="0"/>
        <v>493</v>
      </c>
      <c r="O14" s="68">
        <f t="shared" si="1"/>
        <v>18</v>
      </c>
      <c r="P14" s="36"/>
      <c r="Q14" s="79"/>
      <c r="R14" s="60"/>
      <c r="S14" s="60"/>
      <c r="T14" s="60"/>
      <c r="U14" s="60"/>
      <c r="V14" s="60"/>
      <c r="W14" s="60"/>
      <c r="X14" s="60"/>
    </row>
    <row r="15" spans="1:24" x14ac:dyDescent="0.25">
      <c r="A15" s="22">
        <v>12</v>
      </c>
      <c r="B15" s="40">
        <v>116</v>
      </c>
      <c r="C15" s="95" t="s">
        <v>99</v>
      </c>
      <c r="D15" s="95" t="s">
        <v>100</v>
      </c>
      <c r="E15" s="98">
        <f>Niagara1!J16</f>
        <v>63</v>
      </c>
      <c r="F15" s="98">
        <f>Niagara1!R16</f>
        <v>62</v>
      </c>
      <c r="G15" s="98">
        <f>Niagara1!X16</f>
        <v>62</v>
      </c>
      <c r="H15" s="91">
        <f t="shared" si="2"/>
        <v>187</v>
      </c>
      <c r="I15" s="103"/>
      <c r="J15" s="101">
        <f>Niagara2!J15</f>
        <v>100</v>
      </c>
      <c r="K15" s="92">
        <f>Niagara2!R15</f>
        <v>100</v>
      </c>
      <c r="L15" s="93">
        <f>Niagara2!X15</f>
        <v>100</v>
      </c>
      <c r="M15" s="97">
        <f t="shared" si="3"/>
        <v>300</v>
      </c>
      <c r="N15" s="69">
        <f t="shared" si="0"/>
        <v>487</v>
      </c>
      <c r="O15" s="68">
        <f t="shared" si="1"/>
        <v>20</v>
      </c>
      <c r="P15" s="36"/>
      <c r="Q15" s="79"/>
      <c r="R15" s="60"/>
      <c r="S15" s="60"/>
      <c r="T15" s="60"/>
      <c r="U15" s="60"/>
      <c r="V15" s="60"/>
      <c r="W15" s="60"/>
      <c r="X15" s="60"/>
    </row>
    <row r="16" spans="1:24" x14ac:dyDescent="0.25">
      <c r="A16" s="22">
        <v>13</v>
      </c>
      <c r="B16" s="89">
        <v>117</v>
      </c>
      <c r="C16" s="95" t="s">
        <v>27</v>
      </c>
      <c r="D16" s="95" t="s">
        <v>39</v>
      </c>
      <c r="E16" s="98">
        <f>Niagara1!J17</f>
        <v>62</v>
      </c>
      <c r="F16" s="98">
        <f>Niagara1!R17</f>
        <v>67</v>
      </c>
      <c r="G16" s="98">
        <f>Niagara1!X17</f>
        <v>62</v>
      </c>
      <c r="H16" s="91">
        <f t="shared" si="2"/>
        <v>191</v>
      </c>
      <c r="I16" s="103"/>
      <c r="J16" s="101">
        <f>Niagara2!J16</f>
        <v>100</v>
      </c>
      <c r="K16" s="92">
        <f>Niagara2!R16</f>
        <v>100</v>
      </c>
      <c r="L16" s="93">
        <f>Niagara2!X16</f>
        <v>100</v>
      </c>
      <c r="M16" s="97">
        <f t="shared" si="3"/>
        <v>300</v>
      </c>
      <c r="N16" s="69">
        <f t="shared" si="0"/>
        <v>491</v>
      </c>
      <c r="O16" s="68">
        <f t="shared" si="1"/>
        <v>19</v>
      </c>
      <c r="P16" s="36"/>
      <c r="Q16" s="79"/>
      <c r="R16" s="60"/>
      <c r="S16" s="60"/>
      <c r="T16" s="60"/>
      <c r="U16" s="60"/>
      <c r="V16" s="60"/>
      <c r="W16" s="60"/>
      <c r="X16" s="60"/>
    </row>
    <row r="17" spans="1:24" x14ac:dyDescent="0.25">
      <c r="A17" s="22">
        <v>14</v>
      </c>
      <c r="B17" s="40">
        <v>118</v>
      </c>
      <c r="C17" s="95" t="s">
        <v>58</v>
      </c>
      <c r="D17" s="95" t="s">
        <v>40</v>
      </c>
      <c r="E17" s="98">
        <f>Niagara1!J18</f>
        <v>94</v>
      </c>
      <c r="F17" s="98">
        <f>Niagara1!R18</f>
        <v>74</v>
      </c>
      <c r="G17" s="98">
        <f>Niagara1!X18</f>
        <v>88</v>
      </c>
      <c r="H17" s="91">
        <f t="shared" si="2"/>
        <v>256</v>
      </c>
      <c r="I17" s="103"/>
      <c r="J17" s="101">
        <f>Niagara2!J17</f>
        <v>100</v>
      </c>
      <c r="K17" s="92">
        <f>Niagara2!R17</f>
        <v>100</v>
      </c>
      <c r="L17" s="93">
        <f>Niagara2!X17</f>
        <v>100</v>
      </c>
      <c r="M17" s="97">
        <f t="shared" si="3"/>
        <v>300</v>
      </c>
      <c r="N17" s="69">
        <f t="shared" si="0"/>
        <v>556</v>
      </c>
      <c r="O17" s="68">
        <f t="shared" si="1"/>
        <v>5</v>
      </c>
      <c r="P17" s="36"/>
      <c r="Q17" s="79"/>
      <c r="R17" s="60"/>
      <c r="S17" s="60"/>
      <c r="T17" s="60"/>
      <c r="U17" s="60"/>
      <c r="V17" s="60"/>
      <c r="W17" s="60"/>
      <c r="X17" s="60"/>
    </row>
    <row r="18" spans="1:24" x14ac:dyDescent="0.25">
      <c r="A18" s="22">
        <v>15</v>
      </c>
      <c r="B18" s="40">
        <v>119</v>
      </c>
      <c r="C18" s="95" t="s">
        <v>29</v>
      </c>
      <c r="D18" s="95" t="s">
        <v>108</v>
      </c>
      <c r="E18" s="98">
        <f>Niagara1!J19</f>
        <v>62</v>
      </c>
      <c r="F18" s="98">
        <f>Niagara1!R19</f>
        <v>62</v>
      </c>
      <c r="G18" s="98">
        <f>Niagara1!X19</f>
        <v>62</v>
      </c>
      <c r="H18" s="91">
        <f t="shared" si="2"/>
        <v>186</v>
      </c>
      <c r="I18" s="103"/>
      <c r="J18" s="101">
        <f>Niagara2!J18</f>
        <v>100</v>
      </c>
      <c r="K18" s="92">
        <f>Niagara2!R18</f>
        <v>100</v>
      </c>
      <c r="L18" s="93">
        <f>Niagara2!X18</f>
        <v>100</v>
      </c>
      <c r="M18" s="97">
        <f t="shared" si="3"/>
        <v>300</v>
      </c>
      <c r="N18" s="69">
        <f t="shared" si="0"/>
        <v>486</v>
      </c>
      <c r="O18" s="68">
        <f t="shared" si="1"/>
        <v>21</v>
      </c>
      <c r="P18" s="36"/>
      <c r="Q18" s="79"/>
      <c r="R18" s="60"/>
      <c r="S18" s="60"/>
      <c r="T18" s="60"/>
      <c r="U18" s="60"/>
      <c r="V18" s="60"/>
      <c r="W18" s="60"/>
      <c r="X18" s="60"/>
    </row>
    <row r="19" spans="1:24" x14ac:dyDescent="0.25">
      <c r="A19" s="22">
        <v>16</v>
      </c>
      <c r="B19" s="40">
        <v>120</v>
      </c>
      <c r="C19" s="95" t="s">
        <v>121</v>
      </c>
      <c r="D19" s="95" t="s">
        <v>42</v>
      </c>
      <c r="E19" s="98">
        <f>Niagara1!J20</f>
        <v>76</v>
      </c>
      <c r="F19" s="98">
        <f>Niagara1!R20</f>
        <v>97</v>
      </c>
      <c r="G19" s="98">
        <f>Niagara1!X20</f>
        <v>85</v>
      </c>
      <c r="H19" s="91">
        <f t="shared" si="2"/>
        <v>258</v>
      </c>
      <c r="I19" s="103"/>
      <c r="J19" s="101">
        <f>Niagara2!J19</f>
        <v>100</v>
      </c>
      <c r="K19" s="92">
        <f>Niagara2!R19</f>
        <v>100</v>
      </c>
      <c r="L19" s="93">
        <f>Niagara2!X19</f>
        <v>100</v>
      </c>
      <c r="M19" s="97">
        <f t="shared" si="3"/>
        <v>300</v>
      </c>
      <c r="N19" s="69">
        <f t="shared" si="0"/>
        <v>558</v>
      </c>
      <c r="O19" s="68">
        <f t="shared" si="1"/>
        <v>4</v>
      </c>
      <c r="P19" s="36"/>
      <c r="Q19" s="79"/>
      <c r="R19" s="60"/>
      <c r="S19" s="60"/>
      <c r="T19" s="60"/>
      <c r="U19" s="60"/>
      <c r="V19" s="60"/>
      <c r="W19" s="60"/>
      <c r="X19" s="60"/>
    </row>
    <row r="20" spans="1:24" x14ac:dyDescent="0.25">
      <c r="A20" s="22">
        <v>17</v>
      </c>
      <c r="B20" s="89">
        <v>121</v>
      </c>
      <c r="C20" s="95" t="s">
        <v>59</v>
      </c>
      <c r="D20" s="95" t="s">
        <v>44</v>
      </c>
      <c r="E20" s="98">
        <f>Niagara1!J21</f>
        <v>62</v>
      </c>
      <c r="F20" s="98">
        <f>Niagara1!R21</f>
        <v>62</v>
      </c>
      <c r="G20" s="98">
        <f>Niagara1!X21</f>
        <v>62</v>
      </c>
      <c r="H20" s="91">
        <f t="shared" si="2"/>
        <v>186</v>
      </c>
      <c r="I20" s="103"/>
      <c r="J20" s="101">
        <f>Niagara2!J20</f>
        <v>100</v>
      </c>
      <c r="K20" s="92">
        <f>Niagara2!R20</f>
        <v>100</v>
      </c>
      <c r="L20" s="93">
        <f>Niagara2!X20</f>
        <v>100</v>
      </c>
      <c r="M20" s="97">
        <f t="shared" si="3"/>
        <v>300</v>
      </c>
      <c r="N20" s="69">
        <f t="shared" si="0"/>
        <v>486</v>
      </c>
      <c r="O20" s="68">
        <f t="shared" si="1"/>
        <v>21</v>
      </c>
      <c r="P20" s="36"/>
      <c r="Q20" s="79"/>
      <c r="R20" s="60"/>
      <c r="S20" s="60"/>
      <c r="T20" s="60"/>
      <c r="U20" s="60"/>
      <c r="V20" s="60"/>
      <c r="W20" s="60"/>
      <c r="X20" s="60"/>
    </row>
    <row r="21" spans="1:24" x14ac:dyDescent="0.25">
      <c r="A21" s="22">
        <v>18</v>
      </c>
      <c r="B21" s="40">
        <v>125</v>
      </c>
      <c r="C21" s="95" t="s">
        <v>124</v>
      </c>
      <c r="D21" s="95" t="s">
        <v>45</v>
      </c>
      <c r="E21" s="98">
        <f>Niagara1!J23</f>
        <v>82</v>
      </c>
      <c r="F21" s="98">
        <f>Niagara1!R23</f>
        <v>63</v>
      </c>
      <c r="G21" s="98">
        <f>Niagara1!X23</f>
        <v>78</v>
      </c>
      <c r="H21" s="91">
        <f t="shared" si="2"/>
        <v>223</v>
      </c>
      <c r="I21" s="103"/>
      <c r="J21" s="101">
        <f>Niagara2!J22</f>
        <v>100</v>
      </c>
      <c r="K21" s="92">
        <f>Niagara2!R22</f>
        <v>100</v>
      </c>
      <c r="L21" s="93">
        <f>Niagara2!X22</f>
        <v>100</v>
      </c>
      <c r="M21" s="97">
        <f t="shared" si="3"/>
        <v>300</v>
      </c>
      <c r="N21" s="69">
        <f t="shared" si="0"/>
        <v>523</v>
      </c>
      <c r="O21" s="68">
        <f t="shared" si="1"/>
        <v>9</v>
      </c>
      <c r="P21" s="36"/>
      <c r="Q21" s="79"/>
      <c r="R21" s="60"/>
      <c r="S21" s="60"/>
      <c r="T21" s="60"/>
      <c r="U21" s="60"/>
      <c r="V21" s="60"/>
      <c r="W21" s="60"/>
      <c r="X21" s="60"/>
    </row>
    <row r="22" spans="1:24" x14ac:dyDescent="0.25">
      <c r="A22" s="22">
        <v>19</v>
      </c>
      <c r="B22" s="40">
        <v>126</v>
      </c>
      <c r="C22" s="95" t="s">
        <v>118</v>
      </c>
      <c r="D22" s="95" t="s">
        <v>57</v>
      </c>
      <c r="E22" s="98">
        <f>Niagara1!J24</f>
        <v>74</v>
      </c>
      <c r="F22" s="98">
        <f>Niagara1!R24</f>
        <v>80</v>
      </c>
      <c r="G22" s="98">
        <f>Niagara1!X24</f>
        <v>80</v>
      </c>
      <c r="H22" s="91">
        <f t="shared" si="2"/>
        <v>234</v>
      </c>
      <c r="I22" s="103"/>
      <c r="J22" s="101">
        <f>Niagara2!J23</f>
        <v>100</v>
      </c>
      <c r="K22" s="92">
        <f>Niagara2!R23</f>
        <v>100</v>
      </c>
      <c r="L22" s="93">
        <f>Niagara2!X23</f>
        <v>100</v>
      </c>
      <c r="M22" s="97">
        <f t="shared" si="3"/>
        <v>300</v>
      </c>
      <c r="N22" s="69">
        <f t="shared" si="0"/>
        <v>534</v>
      </c>
      <c r="O22" s="68">
        <f t="shared" si="1"/>
        <v>7</v>
      </c>
      <c r="P22" s="36"/>
      <c r="Q22" s="79"/>
      <c r="R22" s="60"/>
      <c r="S22" s="60"/>
      <c r="T22" s="60"/>
      <c r="U22" s="60"/>
      <c r="V22" s="60"/>
      <c r="W22" s="60"/>
      <c r="X22" s="60"/>
    </row>
    <row r="23" spans="1:24" x14ac:dyDescent="0.25">
      <c r="A23" s="22">
        <v>20</v>
      </c>
      <c r="B23" s="89">
        <v>127</v>
      </c>
      <c r="C23" s="95" t="s">
        <v>110</v>
      </c>
      <c r="D23" s="95" t="s">
        <v>46</v>
      </c>
      <c r="E23" s="98">
        <f>Niagara1!J25</f>
        <v>64</v>
      </c>
      <c r="F23" s="98">
        <f>Niagara1!R25</f>
        <v>82</v>
      </c>
      <c r="G23" s="98">
        <f>Niagara1!X25</f>
        <v>76</v>
      </c>
      <c r="H23" s="91">
        <f t="shared" si="2"/>
        <v>222</v>
      </c>
      <c r="I23" s="103"/>
      <c r="J23" s="101">
        <f>Niagara2!J24</f>
        <v>100</v>
      </c>
      <c r="K23" s="92">
        <f>Niagara2!R24</f>
        <v>100</v>
      </c>
      <c r="L23" s="93">
        <f>Niagara2!X24</f>
        <v>100</v>
      </c>
      <c r="M23" s="97">
        <f t="shared" si="3"/>
        <v>300</v>
      </c>
      <c r="N23" s="69">
        <f t="shared" si="0"/>
        <v>522</v>
      </c>
      <c r="O23" s="68">
        <f t="shared" si="1"/>
        <v>10</v>
      </c>
      <c r="P23" s="36"/>
      <c r="Q23" s="79"/>
      <c r="R23" s="60"/>
      <c r="S23" s="60"/>
      <c r="T23" s="60"/>
      <c r="U23" s="60"/>
      <c r="V23" s="60"/>
      <c r="W23" s="60"/>
      <c r="X23" s="60"/>
    </row>
    <row r="24" spans="1:24" x14ac:dyDescent="0.25">
      <c r="A24" s="22">
        <v>21</v>
      </c>
      <c r="B24" s="40">
        <v>128</v>
      </c>
      <c r="C24" s="95" t="s">
        <v>61</v>
      </c>
      <c r="D24" s="95" t="s">
        <v>47</v>
      </c>
      <c r="E24" s="98">
        <f>Niagara1!J26</f>
        <v>78</v>
      </c>
      <c r="F24" s="98">
        <f>Niagara1!R26</f>
        <v>100</v>
      </c>
      <c r="G24" s="98">
        <f>Niagara1!X26</f>
        <v>94</v>
      </c>
      <c r="H24" s="91">
        <f t="shared" si="2"/>
        <v>272</v>
      </c>
      <c r="I24" s="103"/>
      <c r="J24" s="101">
        <f>Niagara2!J25</f>
        <v>100</v>
      </c>
      <c r="K24" s="92">
        <f>Niagara2!R25</f>
        <v>100</v>
      </c>
      <c r="L24" s="93">
        <f>Niagara2!X25</f>
        <v>100</v>
      </c>
      <c r="M24" s="97">
        <f t="shared" si="3"/>
        <v>300</v>
      </c>
      <c r="N24" s="69">
        <f t="shared" si="0"/>
        <v>572</v>
      </c>
      <c r="O24" s="68">
        <f t="shared" si="1"/>
        <v>1</v>
      </c>
      <c r="P24" s="99"/>
      <c r="Q24" s="60"/>
      <c r="R24" s="60"/>
      <c r="S24" s="60"/>
      <c r="T24" s="60"/>
      <c r="U24" s="60"/>
      <c r="V24" s="60"/>
      <c r="W24" s="60"/>
      <c r="X24" s="60"/>
    </row>
    <row r="25" spans="1:24" x14ac:dyDescent="0.25">
      <c r="A25" s="22">
        <v>22</v>
      </c>
      <c r="B25" s="89">
        <v>129</v>
      </c>
      <c r="C25" s="95" t="s">
        <v>28</v>
      </c>
      <c r="D25" s="95" t="s">
        <v>48</v>
      </c>
      <c r="E25" s="98">
        <f>Niagara1!J27</f>
        <v>88</v>
      </c>
      <c r="F25" s="98">
        <f>Niagara1!R27</f>
        <v>85</v>
      </c>
      <c r="G25" s="98">
        <f>Niagara1!X27</f>
        <v>91</v>
      </c>
      <c r="H25" s="91">
        <f t="shared" si="2"/>
        <v>264</v>
      </c>
      <c r="I25" s="103"/>
      <c r="J25" s="101">
        <f>Niagara2!J26</f>
        <v>100</v>
      </c>
      <c r="K25" s="92">
        <f>Niagara2!R26</f>
        <v>100</v>
      </c>
      <c r="L25" s="93">
        <f>Niagara2!X26</f>
        <v>100</v>
      </c>
      <c r="M25" s="97">
        <f t="shared" si="3"/>
        <v>300</v>
      </c>
      <c r="N25" s="69">
        <f t="shared" si="0"/>
        <v>564</v>
      </c>
      <c r="O25" s="68">
        <f t="shared" si="1"/>
        <v>3</v>
      </c>
      <c r="P25" s="99"/>
      <c r="Q25" s="60"/>
      <c r="R25" s="60"/>
      <c r="S25" s="60"/>
      <c r="T25" s="60"/>
      <c r="U25" s="60"/>
      <c r="V25" s="60"/>
      <c r="W25" s="60"/>
      <c r="X25" s="60"/>
    </row>
    <row r="26" spans="1:24" x14ac:dyDescent="0.25">
      <c r="A26" s="22">
        <v>23</v>
      </c>
      <c r="B26" s="89">
        <v>136</v>
      </c>
      <c r="C26" s="95" t="s">
        <v>80</v>
      </c>
      <c r="D26" s="95" t="s">
        <v>119</v>
      </c>
      <c r="E26" s="98">
        <f>Niagara1!J29</f>
        <v>100</v>
      </c>
      <c r="F26" s="98">
        <f>Niagara1!R29</f>
        <v>70</v>
      </c>
      <c r="G26" s="98">
        <f>Niagara1!X29</f>
        <v>97</v>
      </c>
      <c r="H26" s="91">
        <f t="shared" si="2"/>
        <v>267</v>
      </c>
      <c r="I26" s="103"/>
      <c r="J26" s="101">
        <f>Niagara2!J28</f>
        <v>100</v>
      </c>
      <c r="K26" s="92">
        <f>Niagara2!R28</f>
        <v>100</v>
      </c>
      <c r="L26" s="93">
        <f>Niagara2!X28</f>
        <v>100</v>
      </c>
      <c r="M26" s="97">
        <f t="shared" si="3"/>
        <v>300</v>
      </c>
      <c r="N26" s="69">
        <f t="shared" si="0"/>
        <v>567</v>
      </c>
      <c r="O26" s="68">
        <f t="shared" si="1"/>
        <v>2</v>
      </c>
      <c r="P26" s="99"/>
      <c r="Q26" s="60"/>
      <c r="R26" s="60"/>
      <c r="S26" s="60"/>
      <c r="T26" s="60"/>
      <c r="U26" s="60"/>
      <c r="V26" s="60"/>
      <c r="W26" s="60"/>
      <c r="X26" s="60"/>
    </row>
    <row r="27" spans="1:24" x14ac:dyDescent="0.25">
      <c r="A27" s="22">
        <v>24</v>
      </c>
      <c r="B27" s="89">
        <v>138</v>
      </c>
      <c r="C27" s="95" t="s">
        <v>84</v>
      </c>
      <c r="D27" s="95" t="s">
        <v>85</v>
      </c>
      <c r="E27" s="98">
        <f>Niagara1!J31</f>
        <v>69</v>
      </c>
      <c r="F27" s="98">
        <f>Niagara1!R31</f>
        <v>66</v>
      </c>
      <c r="G27" s="98">
        <f>Niagara1!X31</f>
        <v>65</v>
      </c>
      <c r="H27" s="91">
        <f t="shared" si="2"/>
        <v>200</v>
      </c>
      <c r="I27" s="103"/>
      <c r="J27" s="101">
        <f>Niagara2!J29</f>
        <v>100</v>
      </c>
      <c r="K27" s="92">
        <f>Niagara2!R29</f>
        <v>100</v>
      </c>
      <c r="L27" s="93">
        <f>Niagara2!X29</f>
        <v>100</v>
      </c>
      <c r="M27" s="97">
        <f t="shared" si="3"/>
        <v>300</v>
      </c>
      <c r="N27" s="69">
        <f t="shared" si="0"/>
        <v>500</v>
      </c>
      <c r="O27" s="68">
        <f t="shared" si="1"/>
        <v>16</v>
      </c>
      <c r="P27" s="99"/>
      <c r="Q27" s="60"/>
      <c r="R27" s="60"/>
      <c r="S27" s="60"/>
      <c r="T27" s="60"/>
      <c r="U27" s="60"/>
      <c r="V27" s="60"/>
      <c r="W27" s="60"/>
      <c r="X27" s="60"/>
    </row>
  </sheetData>
  <sheetProtection sheet="1" objects="1" scenarios="1" selectLockedCells="1"/>
  <mergeCells count="2">
    <mergeCell ref="E2:N2"/>
    <mergeCell ref="B1:P1"/>
  </mergeCells>
  <pageMargins left="0.25" right="0.25" top="0.75" bottom="0.75" header="0.3" footer="0.3"/>
  <pageSetup scale="8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49"/>
  <sheetViews>
    <sheetView topLeftCell="A29" workbookViewId="0">
      <selection activeCell="B32" sqref="B32"/>
    </sheetView>
  </sheetViews>
  <sheetFormatPr defaultRowHeight="15" x14ac:dyDescent="0.25"/>
  <cols>
    <col min="1" max="1" width="9.42578125" customWidth="1"/>
    <col min="2" max="2" width="9.140625" customWidth="1"/>
  </cols>
  <sheetData>
    <row r="1" spans="1:7" x14ac:dyDescent="0.25">
      <c r="A1" s="162" t="s">
        <v>123</v>
      </c>
      <c r="B1" s="162"/>
      <c r="C1" s="43"/>
      <c r="E1" s="162" t="s">
        <v>122</v>
      </c>
      <c r="F1" s="162"/>
      <c r="G1" s="42"/>
    </row>
    <row r="2" spans="1:7" x14ac:dyDescent="0.25">
      <c r="A2" t="s">
        <v>0</v>
      </c>
      <c r="B2" t="s">
        <v>1</v>
      </c>
      <c r="E2" t="s">
        <v>0</v>
      </c>
      <c r="F2" t="s">
        <v>1</v>
      </c>
    </row>
    <row r="3" spans="1:7" x14ac:dyDescent="0.25">
      <c r="A3" s="1">
        <v>1</v>
      </c>
      <c r="B3">
        <v>100</v>
      </c>
      <c r="E3" s="90">
        <v>1</v>
      </c>
      <c r="F3">
        <v>100</v>
      </c>
    </row>
    <row r="4" spans="1:7" x14ac:dyDescent="0.25">
      <c r="A4" s="1">
        <v>2</v>
      </c>
      <c r="B4">
        <v>97</v>
      </c>
      <c r="E4" s="90">
        <v>2</v>
      </c>
      <c r="F4">
        <v>97</v>
      </c>
    </row>
    <row r="5" spans="1:7" x14ac:dyDescent="0.25">
      <c r="A5" s="1">
        <v>3</v>
      </c>
      <c r="B5">
        <v>94</v>
      </c>
      <c r="E5" s="90">
        <v>3</v>
      </c>
      <c r="F5">
        <v>94</v>
      </c>
    </row>
    <row r="6" spans="1:7" x14ac:dyDescent="0.25">
      <c r="A6" s="1">
        <v>4</v>
      </c>
      <c r="B6">
        <v>91</v>
      </c>
      <c r="E6" s="90">
        <v>4</v>
      </c>
      <c r="F6">
        <v>91</v>
      </c>
    </row>
    <row r="7" spans="1:7" x14ac:dyDescent="0.25">
      <c r="A7" s="1">
        <v>5</v>
      </c>
      <c r="B7">
        <v>88</v>
      </c>
      <c r="E7" s="90">
        <v>5</v>
      </c>
      <c r="F7">
        <v>88</v>
      </c>
    </row>
    <row r="8" spans="1:7" x14ac:dyDescent="0.25">
      <c r="A8" s="1">
        <v>6</v>
      </c>
      <c r="B8">
        <v>85</v>
      </c>
      <c r="E8" s="90">
        <v>6</v>
      </c>
      <c r="F8">
        <v>85</v>
      </c>
    </row>
    <row r="9" spans="1:7" x14ac:dyDescent="0.25">
      <c r="A9" s="1">
        <v>7</v>
      </c>
      <c r="B9">
        <v>82</v>
      </c>
      <c r="E9" s="90">
        <v>7</v>
      </c>
      <c r="F9">
        <v>82</v>
      </c>
    </row>
    <row r="10" spans="1:7" x14ac:dyDescent="0.25">
      <c r="A10" s="1">
        <v>8</v>
      </c>
      <c r="B10">
        <f t="shared" ref="B10:B15" si="0">B9-2</f>
        <v>80</v>
      </c>
      <c r="E10" s="90">
        <v>8</v>
      </c>
      <c r="F10">
        <f t="shared" ref="F10:F15" si="1">F9-2</f>
        <v>80</v>
      </c>
    </row>
    <row r="11" spans="1:7" x14ac:dyDescent="0.25">
      <c r="A11" s="1">
        <v>9</v>
      </c>
      <c r="B11">
        <f t="shared" si="0"/>
        <v>78</v>
      </c>
      <c r="E11" s="90">
        <v>9</v>
      </c>
      <c r="F11">
        <f t="shared" si="1"/>
        <v>78</v>
      </c>
    </row>
    <row r="12" spans="1:7" x14ac:dyDescent="0.25">
      <c r="A12" s="1">
        <v>10</v>
      </c>
      <c r="B12">
        <f t="shared" si="0"/>
        <v>76</v>
      </c>
      <c r="E12" s="90">
        <v>10</v>
      </c>
      <c r="F12">
        <f t="shared" si="1"/>
        <v>76</v>
      </c>
    </row>
    <row r="13" spans="1:7" x14ac:dyDescent="0.25">
      <c r="A13" s="2">
        <v>11</v>
      </c>
      <c r="B13">
        <f t="shared" si="0"/>
        <v>74</v>
      </c>
      <c r="E13" s="90">
        <v>11</v>
      </c>
      <c r="F13">
        <f t="shared" si="1"/>
        <v>74</v>
      </c>
    </row>
    <row r="14" spans="1:7" x14ac:dyDescent="0.25">
      <c r="A14" s="2">
        <v>12</v>
      </c>
      <c r="B14">
        <f t="shared" si="0"/>
        <v>72</v>
      </c>
      <c r="E14" s="90">
        <v>12</v>
      </c>
      <c r="F14">
        <f t="shared" si="1"/>
        <v>72</v>
      </c>
    </row>
    <row r="15" spans="1:7" x14ac:dyDescent="0.25">
      <c r="A15" s="2">
        <v>13</v>
      </c>
      <c r="B15">
        <f t="shared" si="0"/>
        <v>70</v>
      </c>
      <c r="E15" s="90">
        <v>13</v>
      </c>
      <c r="F15">
        <f t="shared" si="1"/>
        <v>70</v>
      </c>
    </row>
    <row r="16" spans="1:7" x14ac:dyDescent="0.25">
      <c r="A16" s="2">
        <v>14</v>
      </c>
      <c r="B16">
        <v>69</v>
      </c>
      <c r="E16" s="90">
        <v>14</v>
      </c>
      <c r="F16">
        <v>69</v>
      </c>
    </row>
    <row r="17" spans="1:6" x14ac:dyDescent="0.25">
      <c r="A17" s="2">
        <v>15</v>
      </c>
      <c r="B17">
        <v>68</v>
      </c>
      <c r="E17" s="90">
        <v>15</v>
      </c>
      <c r="F17">
        <v>68</v>
      </c>
    </row>
    <row r="18" spans="1:6" x14ac:dyDescent="0.25">
      <c r="A18" s="2">
        <v>16</v>
      </c>
      <c r="B18">
        <v>67</v>
      </c>
      <c r="E18" s="90">
        <v>16</v>
      </c>
      <c r="F18">
        <v>67</v>
      </c>
    </row>
    <row r="19" spans="1:6" x14ac:dyDescent="0.25">
      <c r="A19" s="2">
        <v>17</v>
      </c>
      <c r="B19">
        <v>66</v>
      </c>
      <c r="E19" s="90">
        <v>17</v>
      </c>
      <c r="F19">
        <v>66</v>
      </c>
    </row>
    <row r="20" spans="1:6" x14ac:dyDescent="0.25">
      <c r="A20" s="2">
        <v>18</v>
      </c>
      <c r="B20">
        <v>65</v>
      </c>
      <c r="E20" s="90">
        <v>18</v>
      </c>
      <c r="F20">
        <v>65</v>
      </c>
    </row>
    <row r="21" spans="1:6" x14ac:dyDescent="0.25">
      <c r="A21" s="2">
        <v>19</v>
      </c>
      <c r="B21">
        <v>64</v>
      </c>
      <c r="E21" s="90">
        <v>19</v>
      </c>
      <c r="F21">
        <v>64</v>
      </c>
    </row>
    <row r="22" spans="1:6" x14ac:dyDescent="0.25">
      <c r="A22" s="2">
        <v>20</v>
      </c>
      <c r="B22">
        <v>63</v>
      </c>
      <c r="E22" s="90">
        <v>20</v>
      </c>
      <c r="F22">
        <v>63</v>
      </c>
    </row>
    <row r="23" spans="1:6" x14ac:dyDescent="0.25">
      <c r="A23" s="2">
        <v>21</v>
      </c>
      <c r="B23">
        <v>62</v>
      </c>
      <c r="E23" s="90">
        <v>21</v>
      </c>
      <c r="F23">
        <v>62</v>
      </c>
    </row>
    <row r="24" spans="1:6" x14ac:dyDescent="0.25">
      <c r="A24" s="2">
        <v>22</v>
      </c>
      <c r="B24">
        <v>62</v>
      </c>
      <c r="E24" s="90">
        <v>22</v>
      </c>
      <c r="F24">
        <v>62</v>
      </c>
    </row>
    <row r="25" spans="1:6" x14ac:dyDescent="0.25">
      <c r="A25" s="2">
        <v>23</v>
      </c>
      <c r="B25">
        <v>62</v>
      </c>
      <c r="E25" s="90">
        <v>23</v>
      </c>
      <c r="F25">
        <v>62</v>
      </c>
    </row>
    <row r="26" spans="1:6" x14ac:dyDescent="0.25">
      <c r="A26" s="2">
        <v>24</v>
      </c>
      <c r="B26">
        <v>62</v>
      </c>
      <c r="E26" s="90">
        <v>24</v>
      </c>
      <c r="F26">
        <v>62</v>
      </c>
    </row>
    <row r="27" spans="1:6" x14ac:dyDescent="0.25">
      <c r="A27" s="2">
        <v>25</v>
      </c>
      <c r="B27">
        <v>62</v>
      </c>
      <c r="E27" s="90">
        <v>25</v>
      </c>
      <c r="F27">
        <v>62</v>
      </c>
    </row>
    <row r="28" spans="1:6" x14ac:dyDescent="0.25">
      <c r="A28" s="2">
        <v>26</v>
      </c>
      <c r="B28">
        <v>62</v>
      </c>
      <c r="E28" s="90">
        <v>26</v>
      </c>
      <c r="F28">
        <v>62</v>
      </c>
    </row>
    <row r="29" spans="1:6" x14ac:dyDescent="0.25">
      <c r="A29" s="2">
        <v>27</v>
      </c>
      <c r="B29">
        <v>62</v>
      </c>
      <c r="E29" s="90">
        <v>27</v>
      </c>
      <c r="F29">
        <v>62</v>
      </c>
    </row>
    <row r="30" spans="1:6" x14ac:dyDescent="0.25">
      <c r="A30" s="2">
        <v>28</v>
      </c>
      <c r="B30">
        <v>62</v>
      </c>
      <c r="E30" s="90">
        <v>28</v>
      </c>
      <c r="F30">
        <v>62</v>
      </c>
    </row>
    <row r="31" spans="1:6" x14ac:dyDescent="0.25">
      <c r="A31" s="2">
        <v>29</v>
      </c>
      <c r="B31">
        <v>62</v>
      </c>
      <c r="E31" s="90">
        <v>29</v>
      </c>
      <c r="F31">
        <v>62</v>
      </c>
    </row>
    <row r="32" spans="1:6" x14ac:dyDescent="0.25">
      <c r="A32" s="2">
        <v>30</v>
      </c>
      <c r="B32">
        <v>0</v>
      </c>
      <c r="E32" s="90">
        <v>30</v>
      </c>
      <c r="F32">
        <v>62</v>
      </c>
    </row>
    <row r="33" spans="1:6" x14ac:dyDescent="0.25">
      <c r="A33" s="2">
        <v>31</v>
      </c>
      <c r="B33">
        <v>0</v>
      </c>
      <c r="E33" s="90">
        <v>31</v>
      </c>
      <c r="F33">
        <v>62</v>
      </c>
    </row>
    <row r="34" spans="1:6" x14ac:dyDescent="0.25">
      <c r="A34" s="2">
        <v>32</v>
      </c>
      <c r="B34">
        <v>0</v>
      </c>
      <c r="E34" s="90">
        <v>32</v>
      </c>
      <c r="F34">
        <v>62</v>
      </c>
    </row>
    <row r="35" spans="1:6" x14ac:dyDescent="0.25">
      <c r="A35" s="2">
        <v>33</v>
      </c>
      <c r="B35">
        <v>0</v>
      </c>
      <c r="E35" s="90">
        <v>33</v>
      </c>
      <c r="F35">
        <v>0</v>
      </c>
    </row>
    <row r="36" spans="1:6" x14ac:dyDescent="0.25">
      <c r="A36" s="2">
        <v>34</v>
      </c>
      <c r="B36">
        <v>0</v>
      </c>
      <c r="E36" s="90">
        <v>34</v>
      </c>
      <c r="F36">
        <v>0</v>
      </c>
    </row>
    <row r="37" spans="1:6" x14ac:dyDescent="0.25">
      <c r="A37" s="2">
        <v>35</v>
      </c>
      <c r="B37">
        <v>0</v>
      </c>
      <c r="E37" s="90">
        <v>35</v>
      </c>
      <c r="F37">
        <v>0</v>
      </c>
    </row>
    <row r="38" spans="1:6" x14ac:dyDescent="0.25">
      <c r="A38" s="2">
        <v>36</v>
      </c>
      <c r="B38">
        <v>0</v>
      </c>
      <c r="E38" s="90">
        <v>36</v>
      </c>
      <c r="F38">
        <v>0</v>
      </c>
    </row>
    <row r="39" spans="1:6" x14ac:dyDescent="0.25">
      <c r="A39" s="2">
        <v>37</v>
      </c>
      <c r="B39">
        <v>0</v>
      </c>
      <c r="E39" s="90">
        <v>37</v>
      </c>
      <c r="F39">
        <v>0</v>
      </c>
    </row>
    <row r="40" spans="1:6" x14ac:dyDescent="0.25">
      <c r="A40" s="2">
        <v>38</v>
      </c>
      <c r="B40">
        <v>0</v>
      </c>
      <c r="E40" s="90">
        <v>38</v>
      </c>
      <c r="F40">
        <v>0</v>
      </c>
    </row>
    <row r="41" spans="1:6" x14ac:dyDescent="0.25">
      <c r="A41" s="2">
        <v>39</v>
      </c>
      <c r="B41">
        <v>0</v>
      </c>
      <c r="E41" s="90">
        <v>39</v>
      </c>
      <c r="F41">
        <v>0</v>
      </c>
    </row>
    <row r="42" spans="1:6" x14ac:dyDescent="0.25">
      <c r="A42" s="2">
        <v>40</v>
      </c>
      <c r="B42">
        <v>0</v>
      </c>
      <c r="E42" s="90">
        <v>40</v>
      </c>
      <c r="F42">
        <v>0</v>
      </c>
    </row>
    <row r="43" spans="1:6" x14ac:dyDescent="0.25">
      <c r="A43" s="2">
        <v>41</v>
      </c>
      <c r="B43">
        <v>0</v>
      </c>
      <c r="E43" s="90">
        <v>41</v>
      </c>
      <c r="F43">
        <v>0</v>
      </c>
    </row>
    <row r="44" spans="1:6" x14ac:dyDescent="0.25">
      <c r="A44" s="2">
        <v>42</v>
      </c>
      <c r="B44">
        <v>0</v>
      </c>
      <c r="E44" s="90">
        <v>42</v>
      </c>
      <c r="F44">
        <v>0</v>
      </c>
    </row>
    <row r="45" spans="1:6" x14ac:dyDescent="0.25">
      <c r="A45" s="2">
        <v>43</v>
      </c>
      <c r="B45">
        <v>0</v>
      </c>
      <c r="E45" s="90">
        <v>43</v>
      </c>
      <c r="F45">
        <v>0</v>
      </c>
    </row>
    <row r="46" spans="1:6" x14ac:dyDescent="0.25">
      <c r="A46" s="2">
        <v>44</v>
      </c>
      <c r="B46">
        <v>0</v>
      </c>
      <c r="E46" s="90">
        <v>44</v>
      </c>
      <c r="F46">
        <v>0</v>
      </c>
    </row>
    <row r="47" spans="1:6" x14ac:dyDescent="0.25">
      <c r="A47" s="2">
        <v>45</v>
      </c>
      <c r="B47">
        <v>0</v>
      </c>
      <c r="E47" s="90">
        <v>45</v>
      </c>
      <c r="F47">
        <v>0</v>
      </c>
    </row>
    <row r="48" spans="1:6" x14ac:dyDescent="0.25">
      <c r="A48" s="2">
        <v>46</v>
      </c>
      <c r="B48">
        <v>0</v>
      </c>
      <c r="E48" s="90">
        <v>46</v>
      </c>
      <c r="F48">
        <v>0</v>
      </c>
    </row>
    <row r="49" spans="1:6" x14ac:dyDescent="0.25">
      <c r="A49" s="2">
        <v>47</v>
      </c>
      <c r="B49">
        <v>0</v>
      </c>
      <c r="E49" s="90">
        <v>47</v>
      </c>
      <c r="F49">
        <v>0</v>
      </c>
    </row>
    <row r="50" spans="1:6" x14ac:dyDescent="0.25">
      <c r="A50" s="2">
        <v>48</v>
      </c>
      <c r="B50">
        <v>0</v>
      </c>
      <c r="E50" s="90">
        <v>48</v>
      </c>
      <c r="F50">
        <v>0</v>
      </c>
    </row>
    <row r="51" spans="1:6" x14ac:dyDescent="0.25">
      <c r="A51" s="2">
        <v>49</v>
      </c>
      <c r="B51">
        <v>0</v>
      </c>
      <c r="E51" s="90">
        <v>49</v>
      </c>
      <c r="F51">
        <v>0</v>
      </c>
    </row>
    <row r="52" spans="1:6" x14ac:dyDescent="0.25">
      <c r="A52" s="2">
        <v>50</v>
      </c>
      <c r="B52">
        <v>0</v>
      </c>
      <c r="E52" s="90">
        <v>50</v>
      </c>
      <c r="F52">
        <v>0</v>
      </c>
    </row>
    <row r="53" spans="1:6" x14ac:dyDescent="0.25">
      <c r="A53" s="2">
        <v>51</v>
      </c>
      <c r="B53">
        <v>0</v>
      </c>
      <c r="E53" s="90">
        <v>51</v>
      </c>
      <c r="F53">
        <v>0</v>
      </c>
    </row>
    <row r="54" spans="1:6" x14ac:dyDescent="0.25">
      <c r="A54" s="2">
        <v>52</v>
      </c>
      <c r="B54">
        <v>0</v>
      </c>
      <c r="E54" s="90">
        <v>52</v>
      </c>
      <c r="F54">
        <v>0</v>
      </c>
    </row>
    <row r="55" spans="1:6" x14ac:dyDescent="0.25">
      <c r="A55" s="2">
        <v>53</v>
      </c>
      <c r="B55">
        <v>0</v>
      </c>
      <c r="E55" s="90">
        <v>53</v>
      </c>
      <c r="F55">
        <v>0</v>
      </c>
    </row>
    <row r="56" spans="1:6" x14ac:dyDescent="0.25">
      <c r="A56" s="2">
        <v>54</v>
      </c>
      <c r="B56">
        <v>0</v>
      </c>
      <c r="E56" s="90">
        <v>54</v>
      </c>
      <c r="F56">
        <v>0</v>
      </c>
    </row>
    <row r="57" spans="1:6" x14ac:dyDescent="0.25">
      <c r="A57" s="2">
        <v>55</v>
      </c>
      <c r="B57">
        <v>0</v>
      </c>
      <c r="E57" s="90">
        <v>55</v>
      </c>
      <c r="F57">
        <v>0</v>
      </c>
    </row>
    <row r="58" spans="1:6" x14ac:dyDescent="0.25">
      <c r="A58" s="2">
        <v>56</v>
      </c>
      <c r="B58">
        <v>0</v>
      </c>
      <c r="E58" s="90">
        <v>56</v>
      </c>
      <c r="F58">
        <v>0</v>
      </c>
    </row>
    <row r="59" spans="1:6" x14ac:dyDescent="0.25">
      <c r="A59" s="2">
        <v>57</v>
      </c>
      <c r="B59">
        <v>0</v>
      </c>
      <c r="E59" s="90">
        <v>57</v>
      </c>
      <c r="F59">
        <v>0</v>
      </c>
    </row>
    <row r="60" spans="1:6" x14ac:dyDescent="0.25">
      <c r="A60" s="2">
        <v>58</v>
      </c>
      <c r="B60">
        <v>0</v>
      </c>
      <c r="E60" s="90">
        <v>58</v>
      </c>
      <c r="F60">
        <v>0</v>
      </c>
    </row>
    <row r="61" spans="1:6" x14ac:dyDescent="0.25">
      <c r="A61" s="2">
        <v>59</v>
      </c>
      <c r="B61">
        <v>0</v>
      </c>
      <c r="E61" s="90">
        <v>59</v>
      </c>
      <c r="F61">
        <v>0</v>
      </c>
    </row>
    <row r="62" spans="1:6" x14ac:dyDescent="0.25">
      <c r="A62" s="2">
        <v>60</v>
      </c>
      <c r="B62">
        <v>0</v>
      </c>
      <c r="E62" s="90">
        <v>60</v>
      </c>
      <c r="F62">
        <v>0</v>
      </c>
    </row>
    <row r="63" spans="1:6" x14ac:dyDescent="0.25">
      <c r="A63" s="2">
        <v>61</v>
      </c>
      <c r="B63">
        <v>0</v>
      </c>
      <c r="E63" s="90">
        <v>61</v>
      </c>
      <c r="F63">
        <v>0</v>
      </c>
    </row>
    <row r="64" spans="1:6" x14ac:dyDescent="0.25">
      <c r="A64" s="2">
        <v>62</v>
      </c>
      <c r="B64">
        <v>0</v>
      </c>
      <c r="E64" s="90">
        <v>62</v>
      </c>
      <c r="F64">
        <v>0</v>
      </c>
    </row>
    <row r="65" spans="1:6" x14ac:dyDescent="0.25">
      <c r="A65" s="2">
        <v>63</v>
      </c>
      <c r="B65">
        <v>0</v>
      </c>
      <c r="E65" s="90">
        <v>63</v>
      </c>
      <c r="F65">
        <v>0</v>
      </c>
    </row>
    <row r="66" spans="1:6" x14ac:dyDescent="0.25">
      <c r="A66" s="2">
        <v>64</v>
      </c>
      <c r="B66">
        <v>0</v>
      </c>
      <c r="E66" s="90">
        <v>64</v>
      </c>
      <c r="F66">
        <v>0</v>
      </c>
    </row>
    <row r="67" spans="1:6" x14ac:dyDescent="0.25">
      <c r="A67" s="2">
        <v>65</v>
      </c>
      <c r="B67">
        <v>0</v>
      </c>
      <c r="E67" s="90">
        <v>65</v>
      </c>
      <c r="F67">
        <v>0</v>
      </c>
    </row>
    <row r="68" spans="1:6" x14ac:dyDescent="0.25">
      <c r="A68" s="2">
        <v>66</v>
      </c>
      <c r="B68">
        <v>0</v>
      </c>
      <c r="E68" s="90">
        <v>66</v>
      </c>
      <c r="F68">
        <v>0</v>
      </c>
    </row>
    <row r="69" spans="1:6" x14ac:dyDescent="0.25">
      <c r="A69" s="2">
        <v>67</v>
      </c>
      <c r="B69">
        <v>0</v>
      </c>
      <c r="E69" s="90">
        <v>67</v>
      </c>
      <c r="F69">
        <v>0</v>
      </c>
    </row>
    <row r="70" spans="1:6" x14ac:dyDescent="0.25">
      <c r="A70" s="2">
        <v>68</v>
      </c>
      <c r="B70">
        <v>0</v>
      </c>
      <c r="E70" s="90">
        <v>68</v>
      </c>
      <c r="F70">
        <v>0</v>
      </c>
    </row>
    <row r="71" spans="1:6" x14ac:dyDescent="0.25">
      <c r="A71" s="2">
        <v>69</v>
      </c>
      <c r="B71">
        <v>0</v>
      </c>
      <c r="E71" s="90">
        <v>69</v>
      </c>
      <c r="F71">
        <v>0</v>
      </c>
    </row>
    <row r="72" spans="1:6" x14ac:dyDescent="0.25">
      <c r="A72" s="2">
        <v>70</v>
      </c>
      <c r="B72">
        <v>0</v>
      </c>
      <c r="E72" s="90">
        <v>70</v>
      </c>
      <c r="F72">
        <v>0</v>
      </c>
    </row>
    <row r="73" spans="1:6" x14ac:dyDescent="0.25">
      <c r="A73" s="2">
        <v>71</v>
      </c>
      <c r="B73">
        <v>0</v>
      </c>
      <c r="E73" s="90">
        <v>71</v>
      </c>
      <c r="F73">
        <v>0</v>
      </c>
    </row>
    <row r="74" spans="1:6" x14ac:dyDescent="0.25">
      <c r="A74" s="2">
        <v>72</v>
      </c>
      <c r="B74">
        <v>0</v>
      </c>
      <c r="E74" s="90">
        <v>72</v>
      </c>
      <c r="F74">
        <v>0</v>
      </c>
    </row>
    <row r="75" spans="1:6" x14ac:dyDescent="0.25">
      <c r="A75" s="2">
        <v>73</v>
      </c>
      <c r="B75">
        <v>0</v>
      </c>
      <c r="E75" s="90">
        <v>73</v>
      </c>
      <c r="F75">
        <v>0</v>
      </c>
    </row>
    <row r="76" spans="1:6" x14ac:dyDescent="0.25">
      <c r="A76" s="2"/>
    </row>
    <row r="77" spans="1:6" x14ac:dyDescent="0.25">
      <c r="A77" s="2"/>
    </row>
    <row r="78" spans="1:6" x14ac:dyDescent="0.25">
      <c r="A78" s="2"/>
    </row>
    <row r="79" spans="1:6" x14ac:dyDescent="0.25">
      <c r="A79" s="2"/>
    </row>
    <row r="80" spans="1:6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</sheetData>
  <sheetProtection selectLockedCells="1" selectUnlockedCells="1"/>
  <mergeCells count="2">
    <mergeCell ref="A1:B1"/>
    <mergeCell ref="E1:F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Niagara1</vt:lpstr>
      <vt:lpstr>Niagara2</vt:lpstr>
      <vt:lpstr>Niagara Cup</vt:lpstr>
      <vt:lpstr>Cup Points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dturner</dc:creator>
  <cp:lastModifiedBy>Spare1</cp:lastModifiedBy>
  <cp:lastPrinted>2014-05-25T20:20:15Z</cp:lastPrinted>
  <dcterms:created xsi:type="dcterms:W3CDTF">2011-10-14T18:34:57Z</dcterms:created>
  <dcterms:modified xsi:type="dcterms:W3CDTF">2014-05-25T20:27:09Z</dcterms:modified>
</cp:coreProperties>
</file>